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JGuzarov\Desktop\FileJk\test17-main3\test17-main\"/>
    </mc:Choice>
  </mc:AlternateContent>
  <bookViews>
    <workbookView xWindow="-28920" yWindow="0" windowWidth="20730" windowHeight="7350" activeTab="3"/>
  </bookViews>
  <sheets>
    <sheet name="Лист2" sheetId="21" r:id="rId1"/>
    <sheet name="Шкаф Телеком" sheetId="19" r:id="rId2"/>
    <sheet name="ЗИП ВВ и ХХ (2)" sheetId="24" r:id="rId3"/>
    <sheet name="ЗИП ВВ и ХХ" sheetId="18" r:id="rId4"/>
    <sheet name="Лист1" sheetId="23" r:id="rId5"/>
    <sheet name="Диспетчерская" sheetId="17" r:id="rId6"/>
    <sheet name="Диспетчерская (2)" sheetId="22" r:id="rId7"/>
  </sheets>
  <calcPr calcId="162913"/>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L52" i="24" l="1"/>
  <c r="N52" i="24" s="1"/>
  <c r="N51" i="24"/>
  <c r="Q51" i="24" s="1"/>
  <c r="R51" i="24" s="1"/>
  <c r="L51" i="24"/>
  <c r="L50" i="24"/>
  <c r="N50" i="24" s="1"/>
  <c r="L49" i="24"/>
  <c r="N49" i="24" s="1"/>
  <c r="L48" i="24"/>
  <c r="N48" i="24" s="1"/>
  <c r="L47" i="24"/>
  <c r="N47" i="24" s="1"/>
  <c r="L46" i="24"/>
  <c r="N46" i="24" s="1"/>
  <c r="L45" i="24"/>
  <c r="N45" i="24" s="1"/>
  <c r="N44" i="24"/>
  <c r="O44" i="24" s="1"/>
  <c r="L44" i="24"/>
  <c r="L43" i="24"/>
  <c r="N43" i="24" s="1"/>
  <c r="L42" i="24"/>
  <c r="N42" i="24" s="1"/>
  <c r="L41" i="24"/>
  <c r="N41" i="24" s="1"/>
  <c r="L40" i="24"/>
  <c r="N40" i="24" s="1"/>
  <c r="Q39" i="24"/>
  <c r="R39" i="24" s="1"/>
  <c r="O39" i="24"/>
  <c r="N39" i="24"/>
  <c r="L39" i="24"/>
  <c r="L38" i="24"/>
  <c r="N38" i="24" s="1"/>
  <c r="L37" i="24"/>
  <c r="N37" i="24" s="1"/>
  <c r="L36" i="24"/>
  <c r="N36" i="24" s="1"/>
  <c r="L35" i="24"/>
  <c r="N35" i="24" s="1"/>
  <c r="L34" i="24"/>
  <c r="N34" i="24" s="1"/>
  <c r="L33" i="24"/>
  <c r="N33" i="24" s="1"/>
  <c r="L32" i="24"/>
  <c r="N32" i="24" s="1"/>
  <c r="L31" i="24"/>
  <c r="N31" i="24" s="1"/>
  <c r="L30" i="24"/>
  <c r="N30" i="24" s="1"/>
  <c r="L29" i="24"/>
  <c r="N29" i="24" s="1"/>
  <c r="L28" i="24"/>
  <c r="N28" i="24" s="1"/>
  <c r="L27" i="24"/>
  <c r="N27" i="24" s="1"/>
  <c r="L26" i="24"/>
  <c r="N26" i="24" s="1"/>
  <c r="L25" i="24"/>
  <c r="N25" i="24" s="1"/>
  <c r="L24" i="24"/>
  <c r="N24" i="24" s="1"/>
  <c r="L23" i="24"/>
  <c r="N23" i="24" s="1"/>
  <c r="L22" i="24"/>
  <c r="N22" i="24" s="1"/>
  <c r="L21" i="24"/>
  <c r="N21" i="24" s="1"/>
  <c r="K20" i="24"/>
  <c r="L20" i="24" s="1"/>
  <c r="N20" i="24" s="1"/>
  <c r="K19" i="24"/>
  <c r="L19" i="24" s="1"/>
  <c r="N19" i="24" s="1"/>
  <c r="L18" i="24"/>
  <c r="N18" i="24" s="1"/>
  <c r="L17" i="24"/>
  <c r="N17" i="24" s="1"/>
  <c r="L16" i="24"/>
  <c r="N16" i="24" s="1"/>
  <c r="K15" i="24"/>
  <c r="L15" i="24" s="1"/>
  <c r="N15" i="24" s="1"/>
  <c r="L14" i="24"/>
  <c r="N14" i="24" s="1"/>
  <c r="L13" i="24"/>
  <c r="N13" i="24" s="1"/>
  <c r="L12" i="24"/>
  <c r="N12" i="24" s="1"/>
  <c r="K11" i="24"/>
  <c r="L11" i="24" s="1"/>
  <c r="N11" i="24" s="1"/>
  <c r="K10" i="24"/>
  <c r="L10" i="24" s="1"/>
  <c r="N10" i="24" s="1"/>
  <c r="L9" i="24"/>
  <c r="N9" i="24" s="1"/>
  <c r="L8" i="24"/>
  <c r="N8" i="24" s="1"/>
  <c r="O34" i="24" l="1"/>
  <c r="Q34" i="24"/>
  <c r="R34" i="24" s="1"/>
  <c r="O12" i="24"/>
  <c r="Q12" i="24"/>
  <c r="R12" i="24" s="1"/>
  <c r="Q13" i="24"/>
  <c r="R13" i="24" s="1"/>
  <c r="O13" i="24"/>
  <c r="Q17" i="24"/>
  <c r="R17" i="24" s="1"/>
  <c r="O17" i="24"/>
  <c r="O10" i="24"/>
  <c r="Q10" i="24"/>
  <c r="R10" i="24" s="1"/>
  <c r="Q35" i="24"/>
  <c r="R35" i="24" s="1"/>
  <c r="O35" i="24"/>
  <c r="O14" i="24"/>
  <c r="Q14" i="24"/>
  <c r="R14" i="24" s="1"/>
  <c r="Q38" i="24"/>
  <c r="R38" i="24" s="1"/>
  <c r="O38" i="24"/>
  <c r="Q19" i="24"/>
  <c r="R19" i="24" s="1"/>
  <c r="O19" i="24"/>
  <c r="Q40" i="24"/>
  <c r="R40" i="24" s="1"/>
  <c r="O40" i="24"/>
  <c r="Q41" i="24"/>
  <c r="R41" i="24" s="1"/>
  <c r="O41" i="24"/>
  <c r="O21" i="24"/>
  <c r="Q21" i="24"/>
  <c r="R21" i="24" s="1"/>
  <c r="Q22" i="24"/>
  <c r="R22" i="24" s="1"/>
  <c r="O22" i="24"/>
  <c r="O23" i="24"/>
  <c r="Q23" i="24"/>
  <c r="R23" i="24" s="1"/>
  <c r="O25" i="24"/>
  <c r="Q25" i="24"/>
  <c r="R25" i="24" s="1"/>
  <c r="Q26" i="24"/>
  <c r="R26" i="24" s="1"/>
  <c r="O26" i="24"/>
  <c r="Q47" i="24"/>
  <c r="R47" i="24" s="1"/>
  <c r="O47" i="24"/>
  <c r="O48" i="24"/>
  <c r="Q48" i="24"/>
  <c r="R48" i="24" s="1"/>
  <c r="Q50" i="24"/>
  <c r="R50" i="24" s="1"/>
  <c r="O50" i="24"/>
  <c r="O11" i="24"/>
  <c r="Q11" i="24"/>
  <c r="R11" i="24" s="1"/>
  <c r="O36" i="24"/>
  <c r="Q36" i="24"/>
  <c r="R36" i="24" s="1"/>
  <c r="Q37" i="24"/>
  <c r="R37" i="24" s="1"/>
  <c r="O37" i="24"/>
  <c r="Q15" i="24"/>
  <c r="R15" i="24" s="1"/>
  <c r="O15" i="24"/>
  <c r="Q16" i="24"/>
  <c r="R16" i="24" s="1"/>
  <c r="O16" i="24"/>
  <c r="O18" i="24"/>
  <c r="Q18" i="24"/>
  <c r="R18" i="24" s="1"/>
  <c r="Q20" i="24"/>
  <c r="R20" i="24" s="1"/>
  <c r="O20" i="24"/>
  <c r="O42" i="24"/>
  <c r="Q42" i="24"/>
  <c r="R42" i="24" s="1"/>
  <c r="O43" i="24"/>
  <c r="Q43" i="24"/>
  <c r="R43" i="24" s="1"/>
  <c r="Q24" i="24"/>
  <c r="R24" i="24" s="1"/>
  <c r="O24" i="24"/>
  <c r="Q45" i="24"/>
  <c r="R45" i="24" s="1"/>
  <c r="O45" i="24"/>
  <c r="Q46" i="24"/>
  <c r="R46" i="24" s="1"/>
  <c r="O46" i="24"/>
  <c r="Q27" i="24"/>
  <c r="R27" i="24" s="1"/>
  <c r="O27" i="24"/>
  <c r="Q28" i="24"/>
  <c r="R28" i="24" s="1"/>
  <c r="O28" i="24"/>
  <c r="Q29" i="24"/>
  <c r="R29" i="24" s="1"/>
  <c r="O29" i="24"/>
  <c r="O49" i="24"/>
  <c r="Q49" i="24"/>
  <c r="R49" i="24" s="1"/>
  <c r="Q30" i="24"/>
  <c r="R30" i="24" s="1"/>
  <c r="O30" i="24"/>
  <c r="Q31" i="24"/>
  <c r="R31" i="24" s="1"/>
  <c r="O31" i="24"/>
  <c r="Q8" i="24"/>
  <c r="R8" i="24" s="1"/>
  <c r="O8" i="24"/>
  <c r="O32" i="24"/>
  <c r="Q32" i="24"/>
  <c r="R32" i="24" s="1"/>
  <c r="Q9" i="24"/>
  <c r="R9" i="24" s="1"/>
  <c r="O9" i="24"/>
  <c r="Q33" i="24"/>
  <c r="R33" i="24" s="1"/>
  <c r="O33" i="24"/>
  <c r="Q52" i="24"/>
  <c r="R52" i="24" s="1"/>
  <c r="O52" i="24"/>
  <c r="Q44" i="24"/>
  <c r="R44" i="24" s="1"/>
  <c r="O51" i="24"/>
  <c r="R53" i="24" l="1"/>
  <c r="O53" i="24"/>
  <c r="K14" i="18"/>
  <c r="L8" i="18"/>
  <c r="N8" i="18" s="1"/>
  <c r="L11" i="18"/>
  <c r="N11" i="18" s="1"/>
  <c r="L12" i="18"/>
  <c r="N12" i="18" s="1"/>
  <c r="L13" i="18"/>
  <c r="N13" i="18" s="1"/>
  <c r="L14" i="18"/>
  <c r="N14" i="18" s="1"/>
  <c r="L15" i="18"/>
  <c r="N15" i="18" s="1"/>
  <c r="L16" i="18"/>
  <c r="N16" i="18" s="1"/>
  <c r="L17" i="18"/>
  <c r="N17" i="18" s="1"/>
  <c r="L20" i="18"/>
  <c r="N20" i="18" s="1"/>
  <c r="L21" i="18"/>
  <c r="N21" i="18" s="1"/>
  <c r="L22" i="18"/>
  <c r="N22" i="18" s="1"/>
  <c r="L23" i="18"/>
  <c r="N23" i="18" s="1"/>
  <c r="L24" i="18"/>
  <c r="N24" i="18" s="1"/>
  <c r="L25" i="18"/>
  <c r="N25" i="18" s="1"/>
  <c r="L26" i="18"/>
  <c r="N26" i="18" s="1"/>
  <c r="L27" i="18"/>
  <c r="N27" i="18" s="1"/>
  <c r="L28" i="18"/>
  <c r="N28" i="18" s="1"/>
  <c r="L29" i="18"/>
  <c r="N29" i="18" s="1"/>
  <c r="L30" i="18"/>
  <c r="N30" i="18" s="1"/>
  <c r="L31" i="18"/>
  <c r="N31" i="18" s="1"/>
  <c r="L32" i="18"/>
  <c r="N32" i="18" s="1"/>
  <c r="L33" i="18"/>
  <c r="N33" i="18" s="1"/>
  <c r="L34" i="18"/>
  <c r="N34" i="18" s="1"/>
  <c r="L35" i="18"/>
  <c r="N35" i="18" s="1"/>
  <c r="L36" i="18"/>
  <c r="N36" i="18" s="1"/>
  <c r="L37" i="18"/>
  <c r="N37" i="18" s="1"/>
  <c r="L38" i="18"/>
  <c r="N38" i="18" s="1"/>
  <c r="L39" i="18"/>
  <c r="N39" i="18" s="1"/>
  <c r="L40" i="18"/>
  <c r="N40" i="18" s="1"/>
  <c r="L41" i="18"/>
  <c r="N41" i="18" s="1"/>
  <c r="L42" i="18"/>
  <c r="N42" i="18" s="1"/>
  <c r="L43" i="18"/>
  <c r="N43" i="18" s="1"/>
  <c r="L44" i="18"/>
  <c r="N44" i="18" s="1"/>
  <c r="L45" i="18"/>
  <c r="N45" i="18" s="1"/>
  <c r="L46" i="18"/>
  <c r="N46" i="18" s="1"/>
  <c r="L47" i="18"/>
  <c r="N47" i="18" s="1"/>
  <c r="L48" i="18"/>
  <c r="N48" i="18" s="1"/>
  <c r="L49" i="18"/>
  <c r="N49" i="18" s="1"/>
  <c r="L50" i="18"/>
  <c r="N50" i="18" s="1"/>
  <c r="L51" i="18"/>
  <c r="N51" i="18" s="1"/>
  <c r="L7" i="18"/>
  <c r="N7" i="18" s="1"/>
  <c r="Q50" i="18" l="1"/>
  <c r="R50" i="18" s="1"/>
  <c r="O50" i="18"/>
  <c r="O49" i="18"/>
  <c r="Q49" i="18"/>
  <c r="R49" i="18" s="1"/>
  <c r="Q47" i="18"/>
  <c r="R47" i="18" s="1"/>
  <c r="O47" i="18"/>
  <c r="Q21" i="18"/>
  <c r="R21" i="18" s="1"/>
  <c r="O21" i="18"/>
  <c r="Q17" i="18"/>
  <c r="R17" i="18" s="1"/>
  <c r="O17" i="18"/>
  <c r="O35" i="18"/>
  <c r="Q35" i="18"/>
  <c r="R35" i="18" s="1"/>
  <c r="O24" i="18"/>
  <c r="Q24" i="18"/>
  <c r="R24" i="18" s="1"/>
  <c r="O22" i="18"/>
  <c r="Q22" i="18"/>
  <c r="R22" i="18" s="1"/>
  <c r="Q20" i="18"/>
  <c r="R20" i="18" s="1"/>
  <c r="O20" i="18"/>
  <c r="Q42" i="18"/>
  <c r="R42" i="18" s="1"/>
  <c r="O42" i="18"/>
  <c r="O40" i="18"/>
  <c r="Q40" i="18"/>
  <c r="R40" i="18" s="1"/>
  <c r="O39" i="18"/>
  <c r="Q39" i="18"/>
  <c r="R39" i="18" s="1"/>
  <c r="O38" i="18"/>
  <c r="Q38" i="18"/>
  <c r="R38" i="18" s="1"/>
  <c r="O37" i="18"/>
  <c r="Q37" i="18"/>
  <c r="R37" i="18" s="1"/>
  <c r="O11" i="18"/>
  <c r="Q11" i="18"/>
  <c r="R11" i="18" s="1"/>
  <c r="O32" i="18"/>
  <c r="Q32" i="18"/>
  <c r="R32" i="18" s="1"/>
  <c r="O25" i="18"/>
  <c r="Q25" i="18"/>
  <c r="R25" i="18" s="1"/>
  <c r="O23" i="18"/>
  <c r="Q23" i="18"/>
  <c r="R23" i="18" s="1"/>
  <c r="Q45" i="18"/>
  <c r="R45" i="18" s="1"/>
  <c r="O45" i="18"/>
  <c r="Q43" i="18"/>
  <c r="R43" i="18" s="1"/>
  <c r="O43" i="18"/>
  <c r="O16" i="18"/>
  <c r="Q16" i="18"/>
  <c r="R16" i="18" s="1"/>
  <c r="O14" i="18"/>
  <c r="Q14" i="18"/>
  <c r="R14" i="18" s="1"/>
  <c r="O12" i="18"/>
  <c r="Q12" i="18"/>
  <c r="R12" i="18" s="1"/>
  <c r="Q31" i="18"/>
  <c r="R31" i="18" s="1"/>
  <c r="O31" i="18"/>
  <c r="O26" i="18"/>
  <c r="Q26" i="18"/>
  <c r="R26" i="18" s="1"/>
  <c r="Q48" i="18"/>
  <c r="R48" i="18" s="1"/>
  <c r="O48" i="18"/>
  <c r="Q46" i="18"/>
  <c r="R46" i="18" s="1"/>
  <c r="O46" i="18"/>
  <c r="Q44" i="18"/>
  <c r="R44" i="18" s="1"/>
  <c r="O44" i="18"/>
  <c r="Q41" i="18"/>
  <c r="R41" i="18" s="1"/>
  <c r="O41" i="18"/>
  <c r="O15" i="18"/>
  <c r="Q15" i="18"/>
  <c r="R15" i="18" s="1"/>
  <c r="O13" i="18"/>
  <c r="Q13" i="18"/>
  <c r="R13" i="18" s="1"/>
  <c r="O36" i="18"/>
  <c r="Q36" i="18"/>
  <c r="R36" i="18" s="1"/>
  <c r="O34" i="18"/>
  <c r="Q34" i="18"/>
  <c r="R34" i="18" s="1"/>
  <c r="O33" i="18"/>
  <c r="Q33" i="18"/>
  <c r="R33" i="18" s="1"/>
  <c r="O8" i="18"/>
  <c r="Q8" i="18"/>
  <c r="R8" i="18" s="1"/>
  <c r="O30" i="18"/>
  <c r="Q30" i="18"/>
  <c r="R30" i="18" s="1"/>
  <c r="Q29" i="18"/>
  <c r="R29" i="18" s="1"/>
  <c r="O29" i="18"/>
  <c r="O7" i="18"/>
  <c r="Q7" i="18"/>
  <c r="R7" i="18" s="1"/>
  <c r="Q28" i="18"/>
  <c r="R28" i="18" s="1"/>
  <c r="O28" i="18"/>
  <c r="O51" i="18"/>
  <c r="Q51" i="18"/>
  <c r="R51" i="18" s="1"/>
  <c r="O27" i="18"/>
  <c r="Q27" i="18"/>
  <c r="R27" i="18" s="1"/>
  <c r="R56" i="24"/>
  <c r="R59" i="24" s="1"/>
  <c r="K19" i="18"/>
  <c r="L19" i="18" s="1"/>
  <c r="N19" i="18" s="1"/>
  <c r="K18" i="18"/>
  <c r="L18" i="18" s="1"/>
  <c r="N18" i="18" s="1"/>
  <c r="K10" i="18"/>
  <c r="L10" i="18" s="1"/>
  <c r="N10" i="18" s="1"/>
  <c r="K9" i="18"/>
  <c r="L9" i="18" s="1"/>
  <c r="N9" i="18" s="1"/>
  <c r="O10" i="18" l="1"/>
  <c r="Q10" i="18"/>
  <c r="R10" i="18" s="1"/>
  <c r="Q18" i="18"/>
  <c r="R18" i="18" s="1"/>
  <c r="O18" i="18"/>
  <c r="O19" i="18"/>
  <c r="Q19" i="18"/>
  <c r="R19" i="18" s="1"/>
  <c r="Q9" i="18"/>
  <c r="R9" i="18" s="1"/>
  <c r="O9" i="18"/>
  <c r="O52" i="18" s="1"/>
  <c r="R52" i="18"/>
  <c r="R55" i="18" s="1"/>
  <c r="L21" i="22"/>
  <c r="L26" i="22"/>
  <c r="K26" i="22"/>
  <c r="M26" i="22" s="1"/>
  <c r="L24" i="22"/>
  <c r="K24" i="22"/>
  <c r="L23" i="22"/>
  <c r="K23" i="22"/>
  <c r="R58" i="18" l="1"/>
  <c r="L32" i="22"/>
  <c r="K32" i="22"/>
  <c r="L31" i="22"/>
  <c r="K31" i="22"/>
  <c r="L30" i="22"/>
  <c r="K30" i="22"/>
  <c r="L29" i="22"/>
  <c r="K29" i="22"/>
  <c r="L28" i="22"/>
  <c r="K28" i="22"/>
  <c r="L27" i="22"/>
  <c r="K27" i="22"/>
  <c r="L25" i="22"/>
  <c r="K25" i="22"/>
  <c r="L22" i="22"/>
  <c r="K22" i="22"/>
  <c r="K21" i="22"/>
  <c r="L20" i="22"/>
  <c r="K20" i="22"/>
  <c r="L19" i="22"/>
  <c r="K19" i="22"/>
  <c r="L18" i="22"/>
  <c r="K18" i="22"/>
  <c r="K17" i="22"/>
  <c r="M17" i="22" s="1"/>
  <c r="K16" i="22"/>
  <c r="M16" i="22" s="1"/>
  <c r="L15" i="22"/>
  <c r="K15" i="22"/>
  <c r="L14" i="22"/>
  <c r="K14" i="22"/>
  <c r="L13" i="22"/>
  <c r="K13" i="22"/>
  <c r="L12" i="22"/>
  <c r="K12" i="22"/>
  <c r="M11" i="22"/>
  <c r="P11" i="22" s="1"/>
  <c r="Q11" i="22" s="1"/>
  <c r="M10" i="22"/>
  <c r="N10" i="22" s="1"/>
  <c r="M9" i="22"/>
  <c r="P9" i="22" s="1"/>
  <c r="Q9" i="22" s="1"/>
  <c r="Q43" i="17"/>
  <c r="P9" i="17"/>
  <c r="Q9" i="17" s="1"/>
  <c r="N9" i="17"/>
  <c r="M10" i="17"/>
  <c r="N10" i="17" s="1"/>
  <c r="M11" i="17"/>
  <c r="P11" i="17" s="1"/>
  <c r="Q11" i="17" s="1"/>
  <c r="M30" i="17"/>
  <c r="P30" i="17" s="1"/>
  <c r="Q30" i="17" s="1"/>
  <c r="M35" i="17"/>
  <c r="P35" i="17" s="1"/>
  <c r="Q35" i="17" s="1"/>
  <c r="M36" i="17"/>
  <c r="P36" i="17" s="1"/>
  <c r="Q36" i="17" s="1"/>
  <c r="M9" i="17"/>
  <c r="L40" i="17"/>
  <c r="M40" i="17" s="1"/>
  <c r="L39" i="17"/>
  <c r="M39" i="17" s="1"/>
  <c r="L38" i="17"/>
  <c r="M38" i="17" s="1"/>
  <c r="L37" i="17"/>
  <c r="M37" i="17" s="1"/>
  <c r="L36" i="17"/>
  <c r="L35" i="17"/>
  <c r="L32" i="17"/>
  <c r="L31" i="17"/>
  <c r="L30" i="17"/>
  <c r="L29" i="17"/>
  <c r="L28" i="17"/>
  <c r="M28" i="17" s="1"/>
  <c r="L27" i="17"/>
  <c r="M27" i="17" s="1"/>
  <c r="L26" i="17"/>
  <c r="M26" i="17" s="1"/>
  <c r="L25" i="17"/>
  <c r="M25" i="17" s="1"/>
  <c r="L24" i="17"/>
  <c r="M24" i="17" s="1"/>
  <c r="L15" i="17"/>
  <c r="M15" i="17" s="1"/>
  <c r="L14" i="17"/>
  <c r="L13" i="17"/>
  <c r="L12" i="17"/>
  <c r="M12" i="17" s="1"/>
  <c r="K13" i="17"/>
  <c r="M13" i="17" s="1"/>
  <c r="K14" i="17"/>
  <c r="K15" i="17"/>
  <c r="K16" i="17"/>
  <c r="M16" i="17" s="1"/>
  <c r="K17" i="17"/>
  <c r="M17" i="17" s="1"/>
  <c r="K18" i="17"/>
  <c r="M18" i="17" s="1"/>
  <c r="K19" i="17"/>
  <c r="M19" i="17" s="1"/>
  <c r="K20" i="17"/>
  <c r="M20" i="17" s="1"/>
  <c r="K21" i="17"/>
  <c r="M21" i="17" s="1"/>
  <c r="K22" i="17"/>
  <c r="M22" i="17" s="1"/>
  <c r="K23" i="17"/>
  <c r="M23" i="17" s="1"/>
  <c r="K24" i="17"/>
  <c r="K25" i="17"/>
  <c r="K26" i="17"/>
  <c r="K27" i="17"/>
  <c r="K28" i="17"/>
  <c r="K29" i="17"/>
  <c r="M29" i="17" s="1"/>
  <c r="K30" i="17"/>
  <c r="K31" i="17"/>
  <c r="M31" i="17" s="1"/>
  <c r="K32" i="17"/>
  <c r="M32" i="17" s="1"/>
  <c r="K33" i="17"/>
  <c r="M33" i="17" s="1"/>
  <c r="K34" i="17"/>
  <c r="M34" i="17" s="1"/>
  <c r="K35" i="17"/>
  <c r="K36" i="17"/>
  <c r="K37" i="17"/>
  <c r="K38" i="17"/>
  <c r="K39" i="17"/>
  <c r="K40" i="17"/>
  <c r="K41" i="17"/>
  <c r="M41" i="17" s="1"/>
  <c r="K42" i="17"/>
  <c r="M42" i="17" s="1"/>
  <c r="P42" i="17" s="1"/>
  <c r="Q42" i="17" s="1"/>
  <c r="K12" i="17"/>
  <c r="N20" i="17" l="1"/>
  <c r="P20" i="17"/>
  <c r="Q20" i="17" s="1"/>
  <c r="N39" i="17"/>
  <c r="P39" i="17"/>
  <c r="Q39" i="17" s="1"/>
  <c r="P18" i="17"/>
  <c r="Q18" i="17" s="1"/>
  <c r="N18" i="17"/>
  <c r="P17" i="17"/>
  <c r="Q17" i="17" s="1"/>
  <c r="N17" i="17"/>
  <c r="P16" i="17"/>
  <c r="Q16" i="17" s="1"/>
  <c r="N16" i="17"/>
  <c r="P13" i="17"/>
  <c r="Q13" i="17" s="1"/>
  <c r="N13" i="17"/>
  <c r="P12" i="17"/>
  <c r="Q12" i="17" s="1"/>
  <c r="N12" i="17"/>
  <c r="N34" i="17"/>
  <c r="P34" i="17"/>
  <c r="Q34" i="17" s="1"/>
  <c r="N33" i="17"/>
  <c r="P33" i="17"/>
  <c r="Q33" i="17" s="1"/>
  <c r="N26" i="17"/>
  <c r="P26" i="17"/>
  <c r="Q26" i="17" s="1"/>
  <c r="P38" i="17"/>
  <c r="Q38" i="17" s="1"/>
  <c r="N38" i="17"/>
  <c r="N19" i="17"/>
  <c r="P19" i="17"/>
  <c r="Q19" i="17" s="1"/>
  <c r="P40" i="17"/>
  <c r="Q40" i="17" s="1"/>
  <c r="N40" i="17"/>
  <c r="P41" i="17"/>
  <c r="Q41" i="17" s="1"/>
  <c r="N41" i="17"/>
  <c r="P15" i="17"/>
  <c r="Q15" i="17" s="1"/>
  <c r="N15" i="17"/>
  <c r="P32" i="17"/>
  <c r="Q32" i="17" s="1"/>
  <c r="N32" i="17"/>
  <c r="N24" i="17"/>
  <c r="P24" i="17"/>
  <c r="Q24" i="17" s="1"/>
  <c r="P31" i="17"/>
  <c r="Q31" i="17" s="1"/>
  <c r="N31" i="17"/>
  <c r="N25" i="17"/>
  <c r="P25" i="17"/>
  <c r="Q25" i="17" s="1"/>
  <c r="P29" i="17"/>
  <c r="Q29" i="17" s="1"/>
  <c r="N29" i="17"/>
  <c r="N27" i="17"/>
  <c r="P27" i="17"/>
  <c r="Q27" i="17" s="1"/>
  <c r="P28" i="17"/>
  <c r="Q28" i="17" s="1"/>
  <c r="N28" i="17"/>
  <c r="N23" i="17"/>
  <c r="P23" i="17"/>
  <c r="Q23" i="17" s="1"/>
  <c r="P22" i="17"/>
  <c r="Q22" i="17" s="1"/>
  <c r="N22" i="17"/>
  <c r="P21" i="17"/>
  <c r="Q21" i="17" s="1"/>
  <c r="N21" i="17"/>
  <c r="N37" i="17"/>
  <c r="P37" i="17"/>
  <c r="Q37" i="17" s="1"/>
  <c r="N35" i="17"/>
  <c r="P10" i="17"/>
  <c r="Q10" i="17" s="1"/>
  <c r="N11" i="17"/>
  <c r="N36" i="17"/>
  <c r="M14" i="17"/>
  <c r="N30" i="17"/>
  <c r="M22" i="22"/>
  <c r="M23" i="22"/>
  <c r="N23" i="22" s="1"/>
  <c r="M27" i="22"/>
  <c r="N27" i="22" s="1"/>
  <c r="M18" i="22"/>
  <c r="N18" i="22" s="1"/>
  <c r="M24" i="22"/>
  <c r="N24" i="22" s="1"/>
  <c r="P26" i="22"/>
  <c r="Q26" i="22" s="1"/>
  <c r="M14" i="22"/>
  <c r="P14" i="22" s="1"/>
  <c r="Q14" i="22" s="1"/>
  <c r="M28" i="22"/>
  <c r="P28" i="22" s="1"/>
  <c r="Q28" i="22" s="1"/>
  <c r="M25" i="22"/>
  <c r="N25" i="22" s="1"/>
  <c r="M29" i="22"/>
  <c r="P29" i="22" s="1"/>
  <c r="Q29" i="22" s="1"/>
  <c r="M19" i="22"/>
  <c r="N19" i="22" s="1"/>
  <c r="M30" i="22"/>
  <c r="N30" i="22" s="1"/>
  <c r="M20" i="22"/>
  <c r="P20" i="22" s="1"/>
  <c r="Q20" i="22" s="1"/>
  <c r="M31" i="22"/>
  <c r="N31" i="22" s="1"/>
  <c r="M21" i="22"/>
  <c r="N21" i="22" s="1"/>
  <c r="M32" i="22"/>
  <c r="N32" i="22" s="1"/>
  <c r="M12" i="22"/>
  <c r="P12" i="22" s="1"/>
  <c r="Q12" i="22" s="1"/>
  <c r="M13" i="22"/>
  <c r="M15" i="22"/>
  <c r="N15" i="22" s="1"/>
  <c r="N16" i="22"/>
  <c r="P16" i="22"/>
  <c r="Q16" i="22" s="1"/>
  <c r="P13" i="22"/>
  <c r="Q13" i="22" s="1"/>
  <c r="N13" i="22"/>
  <c r="P17" i="22"/>
  <c r="Q17" i="22" s="1"/>
  <c r="N17" i="22"/>
  <c r="P27" i="22"/>
  <c r="Q27" i="22" s="1"/>
  <c r="P22" i="22"/>
  <c r="Q22" i="22" s="1"/>
  <c r="N22" i="22"/>
  <c r="P18" i="22"/>
  <c r="Q18" i="22" s="1"/>
  <c r="P10" i="22"/>
  <c r="Q10" i="22" s="1"/>
  <c r="N11" i="22"/>
  <c r="N9" i="22"/>
  <c r="N14" i="17"/>
  <c r="P14" i="17"/>
  <c r="Q14" i="17" s="1"/>
  <c r="N44" i="17" l="1"/>
  <c r="Q44" i="17"/>
  <c r="P31" i="22"/>
  <c r="Q31" i="22" s="1"/>
  <c r="P24" i="22"/>
  <c r="Q24" i="22" s="1"/>
  <c r="P23" i="22"/>
  <c r="Q23" i="22" s="1"/>
  <c r="P30" i="22"/>
  <c r="Q30" i="22" s="1"/>
  <c r="N20" i="22"/>
  <c r="N29" i="22"/>
  <c r="N26" i="22"/>
  <c r="N28" i="22"/>
  <c r="N14" i="22"/>
  <c r="P25" i="22"/>
  <c r="Q25" i="22" s="1"/>
  <c r="N12" i="22"/>
  <c r="P15" i="22"/>
  <c r="Q15" i="22" s="1"/>
  <c r="P19" i="22"/>
  <c r="Q19" i="22" s="1"/>
  <c r="P32" i="22"/>
  <c r="Q32" i="22" s="1"/>
  <c r="P21" i="22"/>
  <c r="Q21" i="22" s="1"/>
  <c r="N33" i="22"/>
  <c r="Q47" i="17"/>
  <c r="Q33" i="22" l="1"/>
  <c r="Q36" i="22" s="1"/>
</calcChain>
</file>

<file path=xl/sharedStrings.xml><?xml version="1.0" encoding="utf-8"?>
<sst xmlns="http://schemas.openxmlformats.org/spreadsheetml/2006/main" count="1319" uniqueCount="466">
  <si>
    <t>шт.</t>
  </si>
  <si>
    <t>№</t>
  </si>
  <si>
    <t>Наименование материалов</t>
  </si>
  <si>
    <t>Ед.изм</t>
  </si>
  <si>
    <t>упак.</t>
  </si>
  <si>
    <t>Rittal</t>
  </si>
  <si>
    <t>Weidmuller</t>
  </si>
  <si>
    <t>компл.</t>
  </si>
  <si>
    <t>Eaton</t>
  </si>
  <si>
    <t>5307.124</t>
  </si>
  <si>
    <t>VX боковая стенка, на винтах, для ВГ: 2000x800 мм</t>
  </si>
  <si>
    <t>VX панели цоколя, боковые, В: 100 мм, для Г: 800 мм</t>
  </si>
  <si>
    <t>8108.245</t>
  </si>
  <si>
    <t>8640.034</t>
  </si>
  <si>
    <t>IT-светильник на светодиодах, 600 Лм, для IT-стоек</t>
  </si>
  <si>
    <t>PDU сетевой кабель с евро-штекером</t>
  </si>
  <si>
    <t>Кабель для последовательного подключения</t>
  </si>
  <si>
    <t>Шина заземления, на изоляторах</t>
  </si>
  <si>
    <t>Кабельные зажимы, для диаметра 6 - 14 мм (25 шт. в упак.)</t>
  </si>
  <si>
    <t>Распределительная панель, для горизонтального распределения патч-кабеля, 1U, с пластиковыми органайзерами</t>
  </si>
  <si>
    <t>Фильтрующий вентилятор</t>
  </si>
  <si>
    <t>2500.210</t>
  </si>
  <si>
    <t>2500.400</t>
  </si>
  <si>
    <t>2500.430</t>
  </si>
  <si>
    <t>7113.000</t>
  </si>
  <si>
    <t>7077.000</t>
  </si>
  <si>
    <t>7159.035</t>
  </si>
  <si>
    <t>3241.100</t>
  </si>
  <si>
    <t>Приборная полка 2 U, жесткий монтаж</t>
  </si>
  <si>
    <t>7119.400</t>
  </si>
  <si>
    <t>7151.300</t>
  </si>
  <si>
    <t>Монтажная панель на 482,6 мм (19") для 35 din рейки</t>
  </si>
  <si>
    <t>Регулятор внутренней температуры шкафа, 24-230 В, 1~, 24-60 В (DC), цвет RAL 7035, размеры 71x71x33,5 мм, уставка +5…+60°C</t>
  </si>
  <si>
    <t>SZ концевой выключатель двери, с кабелем подключения, длина 800 мм, черный</t>
  </si>
  <si>
    <t>3110.000</t>
  </si>
  <si>
    <t>2500.460</t>
  </si>
  <si>
    <t>Направляющая шина, 2 U, жесткий монтаж, для тяжелого оборудования, для расстояния плоскостей 520/545 мм</t>
  </si>
  <si>
    <t>Оптический патчкорд simplex LC-SC 9/125, (SM) 30М</t>
  </si>
  <si>
    <t>EATS16</t>
  </si>
  <si>
    <t>Кабель питания IEC C14/C19, 220B, 16А, 1.8м</t>
  </si>
  <si>
    <t>Кабель питания IEC C14/C13, 220B, 16А, 3 м</t>
  </si>
  <si>
    <t>PC-C14-C19-16A-1.8</t>
  </si>
  <si>
    <t>PC-C14-C13-10A-3</t>
  </si>
  <si>
    <t>HP</t>
  </si>
  <si>
    <t>P19720-B21</t>
  </si>
  <si>
    <t>HP Elite Tower 600 G9</t>
  </si>
  <si>
    <t>P32u G5</t>
  </si>
  <si>
    <t>Contravt</t>
  </si>
  <si>
    <t>Модуль гальванической развязки 4...20 мА НПСИ-200-ГР2-ОС-24-МО</t>
  </si>
  <si>
    <t>Искробезопасный барьер КА5011Ex-01-МО, 1-канальные, HART</t>
  </si>
  <si>
    <t>Преобразователь сигнала c гальванической развязкой,HART, вход: 2x 4...20 мА, выход: 2x 4...20 мА (7760054117)</t>
  </si>
  <si>
    <t>Пассивный разделитель с питанием от петли (8411190000)</t>
  </si>
  <si>
    <t>Патчкорд медный, серый, F/UTP, cat.5e, экранированный, 30м,</t>
  </si>
  <si>
    <t>ТД Решение</t>
  </si>
  <si>
    <t>Сетевой шкаф/шкаф для серверов VX IT с обзорной дверью и 2-х створчатой дверью сзади, с 19" профильными шинами, 42U, 600x2000х800 мм (ШхВхГ)</t>
  </si>
  <si>
    <t>VX угловой элемент цоколя с панелью, передней/задней, В: 100 мм, для Ш: 600 мм</t>
  </si>
  <si>
    <t>8640.002</t>
  </si>
  <si>
    <t>VX профиль для ввода кабеля, сзади, для Ш: 600 мм, 2 шт. в компл.</t>
  </si>
  <si>
    <t>8618.810</t>
  </si>
  <si>
    <t>SZ C-образная профильная шина 30/15, Ш/Г: 600 мм, длина 555 мм</t>
  </si>
  <si>
    <t>4944.000</t>
  </si>
  <si>
    <t>Панель секционная закрытая для VX IT, для основания 600x1000 мм (для Г: 800 мм исключается 1 панель 237.5 мм)</t>
  </si>
  <si>
    <t>5301.336</t>
  </si>
  <si>
    <t>Выходной фильтр, стандартный, ШВГ: 204 x 204 x 24 мм</t>
  </si>
  <si>
    <t>3239.200</t>
  </si>
  <si>
    <t>3659.181</t>
  </si>
  <si>
    <t>Приборная полка 19", 500H, ШхВ: 484 мм х 1U, расстояние между 19" плоскостями: 400-600 мм</t>
  </si>
  <si>
    <t>5501.695</t>
  </si>
  <si>
    <t>кол-во</t>
  </si>
  <si>
    <t>Заявка на закуп материально-технических ресурсов</t>
  </si>
  <si>
    <t>Проект:</t>
  </si>
  <si>
    <t>Объекты строительства:</t>
  </si>
  <si>
    <t>Виды работ:</t>
  </si>
  <si>
    <t>МОФ-3. ВВ и ХХ</t>
  </si>
  <si>
    <t>АСУТП</t>
  </si>
  <si>
    <t>Инициатор заявки:_______________</t>
  </si>
  <si>
    <t>Султанов А.С.</t>
  </si>
  <si>
    <t>Должность:</t>
  </si>
  <si>
    <t>тел:</t>
  </si>
  <si>
    <t>Руководитель Управления "РиП" ДАСУТП</t>
  </si>
  <si>
    <t>производитель</t>
  </si>
  <si>
    <t xml:space="preserve"> Тип, марка </t>
  </si>
  <si>
    <t>Профессиональное рабочее место оператора, КИЛС-1100 W/730H/1100D- 1RDFAN/6SOC/1SHL/2FDL/2RDL/1DRKBL/MS</t>
  </si>
  <si>
    <t>Проект Металл</t>
  </si>
  <si>
    <t>Автоматический выключатель 160А 50кА</t>
  </si>
  <si>
    <t>Chint</t>
  </si>
  <si>
    <t>NM1-250H/3Р</t>
  </si>
  <si>
    <t>КОНТАКТОР 3Р,160A,НО+НЗ,380В,AC3.220VAC50ГЦ</t>
  </si>
  <si>
    <t>NXC-160</t>
  </si>
  <si>
    <t>Schnieder Electric</t>
  </si>
  <si>
    <t>Автоматический выключатель 3Р 16А 6кА х-ка C</t>
  </si>
  <si>
    <t>NB1-63</t>
  </si>
  <si>
    <t>NXB-63</t>
  </si>
  <si>
    <t>Автоматический выключатель 1P 10А 6кА х-ка C</t>
  </si>
  <si>
    <t>УЗИП iPRD1 12.5r 3P 50kA КЛАСС 1+2 с картриджем</t>
  </si>
  <si>
    <t>A9L16382</t>
  </si>
  <si>
    <t>RXM2AB2P7PVS</t>
  </si>
  <si>
    <t>Сигнальная лампа ND16-22DS/2, зеленая, 24В, монтажный диаметр 22мм</t>
  </si>
  <si>
    <t>Кнопка NP2-BA31, пружинный возврат, зеленая, 1НO</t>
  </si>
  <si>
    <t>Кнопка NP2-BA45, пружинный возврат, красная, 1НЗ</t>
  </si>
  <si>
    <t>Кулачковый выключатель LW32-10/C03/2, 10А, 3Р, 0-1,</t>
  </si>
  <si>
    <t>RXM2LB2BD</t>
  </si>
  <si>
    <t>Устройство плавного пуска УПП ESQ GS7, /400-440В(75кВт)</t>
  </si>
  <si>
    <t>Элком</t>
  </si>
  <si>
    <t>ESQ GS7</t>
  </si>
  <si>
    <t>любой</t>
  </si>
  <si>
    <t>КОМПЛЕКТ РЕЛЕ,КОЛОДКА, 2С/О,~230В,12А, СКОБА</t>
  </si>
  <si>
    <t>RNC1CO024+SNC05-E-A</t>
  </si>
  <si>
    <t>RNC1CO060+SNC05-E-D</t>
  </si>
  <si>
    <t>ТРМ1 одноканальный измеритель-регулятор, преобразователь Pt100 в релейный выход</t>
  </si>
  <si>
    <t>Овен</t>
  </si>
  <si>
    <t>ТРМ1-Д.У2.Р</t>
  </si>
  <si>
    <t>Источник бесперебойного питания ИБП 916  в комплекте с батареей 24В/12А (возможно отдельно акк.батареи 12х7 - 2 шт)</t>
  </si>
  <si>
    <t>AMG EP 2010, Крепежный элемент для клеммников maxGuard, комплект 30шт</t>
  </si>
  <si>
    <t>AMG ELM-4F, Электронный контроль нагрузки, 4 А, 24 В постоянного тока</t>
  </si>
  <si>
    <t>AMG ELM-1F, Электронный контроль нагрузки, 1 А, 24 В постоянного тока</t>
  </si>
  <si>
    <t>Adelsystem (CSB)</t>
  </si>
  <si>
    <t>CBI245ATB</t>
  </si>
  <si>
    <t>Блок питания, PRO BAS 120W 24V 5A, регулируемый</t>
  </si>
  <si>
    <t>Блок питания, PRO BAS 180W 24V 7,5A</t>
  </si>
  <si>
    <t>Блок питания, PRO BAS 480W 24V 20A</t>
  </si>
  <si>
    <t>2838440000</t>
  </si>
  <si>
    <t xml:space="preserve">2838460000 </t>
  </si>
  <si>
    <t>2838480000</t>
  </si>
  <si>
    <t>AMG FIM-0, Модуль питания, 24 В DC</t>
  </si>
  <si>
    <t>Ограничитель импульсного перенапряжения</t>
  </si>
  <si>
    <t>Атрион</t>
  </si>
  <si>
    <t>ОПС1-С-1P</t>
  </si>
  <si>
    <t>КОНТАКТОР, 3 ПОЛ., 16А/25А, 1НО, Uном УПРАВЛЕНИЯ 230В АС, 50/60 ГЦ, ТИПОРАЗМЕР S00, ВИНТОВЫЕ КЛЕММЫ</t>
  </si>
  <si>
    <t>KMI-11810-AC220</t>
  </si>
  <si>
    <t>Автоматический выключатель iC60N C 40A 3P</t>
  </si>
  <si>
    <t>VA4729-3-40C</t>
  </si>
  <si>
    <t>Автоматический выключатель iC60N C 6A 3P</t>
  </si>
  <si>
    <t>VA4729-3-06C</t>
  </si>
  <si>
    <t>Автоматический выключатель iC60N C 16A 2P</t>
  </si>
  <si>
    <t>Автоматический выключатель iC60N C 10A 2P</t>
  </si>
  <si>
    <t>Автоматический выключатель iC60N C 6A 2P</t>
  </si>
  <si>
    <t>Автоматический выключатель iC60N C 4A 2P</t>
  </si>
  <si>
    <t>Автоматический выключатель iC60N C 2A 2P</t>
  </si>
  <si>
    <t>VA4729-2-16C</t>
  </si>
  <si>
    <t>VA4729-2-10C</t>
  </si>
  <si>
    <t>VA4729-2-06C</t>
  </si>
  <si>
    <t>VA4729-2-04C</t>
  </si>
  <si>
    <t>VA4729-2-02C</t>
  </si>
  <si>
    <t>Сигнальная лампа, Harmony XB5, серый пластик, красный, 22 мм, 230В</t>
  </si>
  <si>
    <t>XB5EVM4</t>
  </si>
  <si>
    <t>Кнопка аварийного останова, 1NO/1NC Harmony XB7, пластик, красный гриб 40мм, 22мм</t>
  </si>
  <si>
    <t>XB7NS8445</t>
  </si>
  <si>
    <t>Управляемый коммутатор 8 x 10/100BaseTX, 2 x комбопорт (100/1000SFP), 220VAC, резервирование в сети: O-Ring</t>
  </si>
  <si>
    <t>Wiedmueller</t>
  </si>
  <si>
    <t>2740420000</t>
  </si>
  <si>
    <t>SFP - трансивер, 100 Мb/s, 10 km, LC-duplex разъём, SM</t>
  </si>
  <si>
    <t>Кабельный ввод с резьбой PG 9 (Dk=4-8 мм), zeta30142</t>
  </si>
  <si>
    <t>Гофроматик</t>
  </si>
  <si>
    <t>zeta30142</t>
  </si>
  <si>
    <t>Кабельный ввод с резьбой PG 13,5 (Dk=6-12 мм), zeta30147</t>
  </si>
  <si>
    <t>zeta30147</t>
  </si>
  <si>
    <t>zeta30152</t>
  </si>
  <si>
    <t>Кабельный ввод с резьбой PG 21 (Dk=13-18 мм), zeta30152</t>
  </si>
  <si>
    <t>Кабельный ввод с резьбой PG 36 (Dk=25-33 мм), zeta30158</t>
  </si>
  <si>
    <t>zeta30158</t>
  </si>
  <si>
    <t>Кабельный ввод с резьбой PG 42 (Dk=32-38 мм), zeta30160</t>
  </si>
  <si>
    <t>zeta30160</t>
  </si>
  <si>
    <t>Профессиональное рабочее место оператора, АРМЕР.015.19259</t>
  </si>
  <si>
    <t>АРМЕР.015.19259</t>
  </si>
  <si>
    <t>ЖК-Монитора (27 дюйма), FHD (1920х1080)
(в компл. кабель питания и кабель HDMI/DP - 2 шт)</t>
  </si>
  <si>
    <t>Dell/HP</t>
  </si>
  <si>
    <t>AF643A</t>
  </si>
  <si>
    <t>Консоль HP TFT 8500 1U, монитор ж/к 18.5", с клавиатурой и тач-падом, кабели питания, видео, USB в комплекте (AF643A)</t>
  </si>
  <si>
    <t>ATEN</t>
  </si>
  <si>
    <t>CS62U</t>
  </si>
  <si>
    <t>KVM-переключатель кабельный 2-портовый, USB, VGA, аудио, 1.8 м (CS62U)</t>
  </si>
  <si>
    <t>Сетевой шкаф</t>
  </si>
  <si>
    <t>9СО3.624.000 (1100 мм)</t>
  </si>
  <si>
    <t>Ед.
изм</t>
  </si>
  <si>
    <t>НПСИ-200-ГР2</t>
  </si>
  <si>
    <t>КА5011Ex</t>
  </si>
  <si>
    <t>Блок питания, PRO MAX 480W 24V 20A (1478140000)</t>
  </si>
  <si>
    <t>Контравт</t>
  </si>
  <si>
    <t>ФС-220 фильтр</t>
  </si>
  <si>
    <t>Светильник шкафной, 220 V, с кабелем питания</t>
  </si>
  <si>
    <t>Термостат для вентиляторов с регулируемым диапазоном температуры 0…+60°C, NO-контакт</t>
  </si>
  <si>
    <t>Вентилятор шкафной 55 м3/ч</t>
  </si>
  <si>
    <t>Вентиляционная решетка с фильтром RF 150x150 мм, IP54</t>
  </si>
  <si>
    <t>Комплект заземления для шкафов (шина, изоляторы, винты)</t>
  </si>
  <si>
    <t>Концевой выключатель (дверной), однофазный, без кабеля и силовогоразъёма, 2 Н.З. контакта</t>
  </si>
  <si>
    <t>DKC / 
Finder</t>
  </si>
  <si>
    <t>DKC
Finder
Овен</t>
  </si>
  <si>
    <t>Hyperline</t>
  </si>
  <si>
    <t>DKC
Nvent Hoffman
Овен</t>
  </si>
  <si>
    <t>7L.11.8.230.0005</t>
  </si>
  <si>
    <t>R5THV2
7T.81.0.000.2303
MTK-CTO</t>
  </si>
  <si>
    <t>R5RV12230 / 
7F.50.8.230.3100</t>
  </si>
  <si>
    <t>R5RF12 / 
7F.05.0.000.3000</t>
  </si>
  <si>
    <t>R5MC01
ADSW01
MTB4-LZ8111</t>
  </si>
  <si>
    <t>Блок питания, PRO MAX 180W 24V 7,5A</t>
  </si>
  <si>
    <t>Табличка "Emergency Stop", 60 мм, желтый (2 шт. в комплекте)</t>
  </si>
  <si>
    <t>КОМПЛЕКТ ТАБЛИЧЕК MTB2-F07</t>
  </si>
  <si>
    <t>Розетка РАр10-3-ОПс заземлением на DIN-рейку</t>
  </si>
  <si>
    <t>IEK / 
Schneider Electric
Овен</t>
  </si>
  <si>
    <t>MRD10-16
A9A15310
MT-DRS</t>
  </si>
  <si>
    <t>Промышленный 2-портовый неуправляемый медиаконвертер Fast Ethernet, 1xRJ45, 1xSC разъём, до 40 км (SM)</t>
  </si>
  <si>
    <t>SFP - трансивер, 100 Мb/s, 30/40 km, SC/LC разъём, SM</t>
  </si>
  <si>
    <t>комплект</t>
  </si>
  <si>
    <t>Кросс оптический настенный (ШКОН), до 24 LC портов, SM. В составе: розетка LC -24 ШТ, ложемент КДЗС-24шт, пигтейл 9/125 - 24 шт, планка адаптерная для SNR-ODF R-серии (SC/LC Duplex)</t>
  </si>
  <si>
    <t>SNR-ODF-24WE</t>
  </si>
  <si>
    <t>Блок электрических розеток на 9 гнезд Schuko, шнур питания 2 м с вилкой Schuko</t>
  </si>
  <si>
    <t>SNR</t>
  </si>
  <si>
    <t>SNR-PDU-09S-1</t>
  </si>
  <si>
    <t>Оптический патчкорд duplex LC-LC 9/125, (SM) 3М</t>
  </si>
  <si>
    <t>РЕЛЕ ЭЛЕКТРОМЕХ.+КОЛОДКА, 2 С/О, =24 В, LED, 5A (RXM2LB2BD+RXZR335+RXZE2S108M)</t>
  </si>
  <si>
    <t>Eaton-Автоматический переключатель резерва EATS16, 16A, в комплекте 2 кабеля IEC C19/С20, EATS16</t>
  </si>
  <si>
    <t>Трансформатор разделительный 1фазный - 230..400 В/230 В - 250 ВА, ФС-220 фильтр</t>
  </si>
  <si>
    <t>Сервер HPE ProLiant DL380 Gen10 (2x Intel Xeon Gold 6226 Processor (19.25M Cache, 2.70 GHz) в комплекте кабель питания IEC Schuko/C13: исполнение 19" (HPE ProLiant Rail Kit 2U, глубина до 600 мм); интерфейсы: аудио, 5x RJ-45/Ethernet, VGA, 1x DVI-D, 2x DisplayPort/826708-B21 Universal Media Kit , PCI Express, 2x PCI,  2x USB 2.0;2xHPE 881457-B21 2.4TB SAS 12G 10K (RAID 836260-002 P408I-A SR 12G) HDD 2.5 SATA, 32 GB DDR4 2666Mhz SDRAM, Windows Server 2019 Standard Edition на 5 клиентов; блок питания 2xHPE 800W Flex Slot Platinum Hot Plug Gen10 (P19720-B21)</t>
  </si>
  <si>
    <t>Модуль реле, 24VDC катушка; W=6.2mm, 1 перекидной контакт 6А, винтовые зажимы</t>
  </si>
  <si>
    <t>Модуль реле; 220VAC катушка, W=6.2mm, 1 перекидной контакт 6А, винтовые зажимы</t>
  </si>
  <si>
    <t>компл</t>
  </si>
  <si>
    <t>Горизонтальный кабельный органайзер высотой в 1U (монтаж в 19" шкаф)</t>
  </si>
  <si>
    <t>PXT-H-ORG-1</t>
  </si>
  <si>
    <t xml:space="preserve">Монтажный комплект P BAG XL SET 10         </t>
  </si>
  <si>
    <t>Системный блок HP Elite Tower 600 G9 TWR 400W RCTO / Intel Core i5-12500 3.00G/ ОЗУ - 32GB/ 2х1TB 2280 PCIe NVMe Value SSD, RAID 1/ W11 Pro DGR/ Microsoft Office 2020\ NVIDIA RTX 3060 /HP 125 Wired Keyboard/ HP 125 Wired Mouse (в компл. кабель питания IECSchuko/С13)</t>
  </si>
  <si>
    <t>Системный блок HP (Elite Tower 600 G9 TWR 400W RCTO / Intel Core i5-12500 3.00G/2х512GB HDD RAID1, 
ОЗУ - 8GB (в компл. кабель питания IECSchuko/С13), сетевая карта 10/100/1000 Мбит/с 2xRJ-45, видеовыход HDMIx1 и Displayportx1/VGAx1, Windows 10 Pro лицензия</t>
  </si>
  <si>
    <t>Автоматический выключатель iC60N C 4A 1P</t>
  </si>
  <si>
    <t>VA4729-1-04C</t>
  </si>
  <si>
    <t>Промышленный управляемый коммутатор 4 x 10/100BaseTX, 2 x SC</t>
  </si>
  <si>
    <t xml:space="preserve"> 2682460000</t>
  </si>
  <si>
    <t>ЖК-Монитора (32 дюйма)   P32u G5 USB-C QHD Monitor, VESA 100x100. (в компл. кабель питания IECSchuko/С13 и кабель HDMI/DP - 2 шт)</t>
  </si>
  <si>
    <t>Кабельный органайзер PXT-H-ORG-1 или аналог</t>
  </si>
  <si>
    <t>113 400 сум</t>
  </si>
  <si>
    <t>SNR-PDU-09S-1 Блок электрических розеток на 9 гнезд Schuko, шнур питания 2 м с вилкой Schuko или аналог</t>
  </si>
  <si>
    <t>367 500 сум</t>
  </si>
  <si>
    <t>OFFERED</t>
  </si>
  <si>
    <t>Оптический шнур LC-LC (патч корд), МM, duplex 9/125</t>
  </si>
  <si>
    <t>Патчкорд оптический LC/UPC-SC/UPC SM, 30 м 9/125</t>
  </si>
  <si>
    <t>Eaton ATS rack PDU, 1U, Inputs (2) C20, 3.84 kW max, 16A, 200-240V, Outlets 8XC13:1XC19
16A EATON ATS 1P C19,C13/C19 EU 230V</t>
  </si>
  <si>
    <t>1.300.000 сум за шт</t>
  </si>
  <si>
    <t>Unit price: $953.07</t>
  </si>
  <si>
    <t>5usd</t>
  </si>
  <si>
    <t xml:space="preserve">CS62U
2-портовый, USB, VGA, аудио, кабельный KVM-переключатель (1.8м)
</t>
  </si>
  <si>
    <t>60usd</t>
  </si>
  <si>
    <t>IE-SFP-1GE-SM-10         
2682500000 - Fibre Optic Transceiver Single-Mode 1Gbps LC 10km, Weidmüller</t>
  </si>
  <si>
    <t>IE-SW-AL10M-8TX-2GC         
2740420000 - Ethernet Switch, RJ45 Ports 10, Fibre Ports 2SFP, 1Gbps, Managed, Weidmüller</t>
  </si>
  <si>
    <t>P BAG XL SET 10         
 2602200000</t>
  </si>
  <si>
    <r>
      <t xml:space="preserve">PRICE PER PIECE
</t>
    </r>
    <r>
      <rPr>
        <sz val="9"/>
        <color theme="8" tint="-0.249977111117893"/>
        <rFont val="Arial"/>
        <family val="2"/>
        <charset val="204"/>
      </rPr>
      <t>CHF 456.35=524.31USD</t>
    </r>
    <r>
      <rPr>
        <sz val="9"/>
        <rFont val="Arial"/>
        <family val="2"/>
        <charset val="204"/>
      </rPr>
      <t xml:space="preserve">
(incl. VAT)
CHF 423.72
(exc. VAT)</t>
    </r>
  </si>
  <si>
    <t>ACT20P-2CI-2CO-12-S         
7760054117 - Analogue Signal Isolating Converter, 30V, 2x Current, Screw Terminal, Weidmüller</t>
  </si>
  <si>
    <t>PRICE PER PIECE
CHF 327.41
(incl. VAT)
CHF 304.00
(exc. VAT)
1 + CHF  304.00
5 + CHF  286.00=328usd</t>
  </si>
  <si>
    <t>PRO MAX 480W 24V 20A 1478140000 - DIN Rail Power Supply, 92%, 24V, 20A, 480W, Adjustable, Weidmüller</t>
  </si>
  <si>
    <t xml:space="preserve">PRO MAX 180W 24V 7,5A 1478120000 - DIN Rail Power Supply, 92%, 24V, 7.5A, 180W, Adjustable, Weidmüller       
</t>
  </si>
  <si>
    <t>PRICE PER PIECE
CHF 227.40
(incl. VAT)
CHF 211.14
(exc. VAT)
1 + CHF  211.14</t>
  </si>
  <si>
    <t>PRICE PER PIECE
CHF 314.15
(incl. VAT)
CHF 291.69
(exc. VAT)
1 + CHF  291.69
5 + CHF  277.10=318usd
10 + CHF  263.25</t>
  </si>
  <si>
    <t>запрос жутадим русга</t>
  </si>
  <si>
    <t>Weidmuller
2682500000
2682500000 - Weidmuller 2682500000 Industrial Ethernet Active IE-SFP-1GE-SM-10
$ 154.24</t>
  </si>
  <si>
    <t xml:space="preserve">466.23
USD 
</t>
  </si>
  <si>
    <t xml:space="preserve">$1740.00 Цена: 144 329 руб.
Сравнить </t>
  </si>
  <si>
    <t xml:space="preserve">HP P32u G5 QHD USB-C Monitor (64W51AA) Weight
8.29 kg (With stand.)
Package weight
11.66 kg $349.00 SAVE$43.73
$305.27 What's in the box
Monitor; Warranty card; Quick Setup Poster; Doc-kit; 1 USB Type-C®️ to Type-C cable; AC power cord 7 </t>
  </si>
  <si>
    <t>Shenler Slim Relay RNC1CO024 SNC05-E-A SNC05-S-A RNC1CO024</t>
  </si>
  <si>
    <t>PXT-ODF-32WE или аналог</t>
  </si>
  <si>
    <t>107 kg</t>
  </si>
  <si>
    <t>€ 1,390.76</t>
  </si>
  <si>
    <t>OUR BEST PRICE
€207.88 incl. VAT</t>
  </si>
  <si>
    <t>Rittal | VX 8108.245 (VE2) | Side panel for HT: 2000x800mm - Panel for cabinet VX 8108.245 (VE2) | 8108245 | Side panel - rear panel switch cab. (eibabo.com)</t>
  </si>
  <si>
    <t>Weight/pack: 38.8 kg.</t>
  </si>
  <si>
    <t>Buy Rittal VX 8640.034 Base faceplate Steel plate Black 2 pc(s) | Conrad Electronic</t>
  </si>
  <si>
    <t>Weight/pack: 2.54 kg</t>
  </si>
  <si>
    <t>€ 50.41</t>
  </si>
  <si>
    <t>3,85usd</t>
  </si>
  <si>
    <t>weight kg</t>
  </si>
  <si>
    <t>126 000 сум / шт. 1,43usd</t>
  </si>
  <si>
    <t>230 000 UZS 0,75</t>
  </si>
  <si>
    <t>9,7usd</t>
  </si>
  <si>
    <t>65 100 сум 200мингдан ошик 15usd</t>
  </si>
  <si>
    <t>HPE DL380 Gen10 8SFF NC CTO Svr
Intel Xeon-Gold 6226 (2.7GHz/12-core/125W)
HP 2U SFF Easy Install Rail Kit
HP Ethernet 1Gb 4-port 366FLR Adapter
HPE DL38X Gen10 Universal Media Bay
HPE 2.4TB SAS 12G 10K SFF SC 512e DS HDD
HPE Smart Array P408i-a SR Gen10 Ctrlr
HPE 96W Smart Storage Battery 145mm Cbl
HPE 16GB 2Rx8 PC4-2933Y-R Smart Kit
HPE 800W FS Plat Ht Plg LH Pwr Sply Kit</t>
  </si>
  <si>
    <t>5130usd+25kg</t>
  </si>
  <si>
    <t>Elite Tower 680G9/NewCoreI5-12500(3.0G/6 core)/32G(2*16GDDR5 4800)/1TB*2(M.2 Value NVMeSSD)/NOCD/Windows11Home64-bit/HP 125 AntiMic KBD/Mouse HP AntiM 125 WRD/ 3-3-3 Full Protection/400W80Plus Platinum Power Supply/NVIDIA GeForce RTX3060 12GB FH PCIe x16 3*DP+HDMI GFX/3-3-3 Full Protection/2*DP+1*HDMI</t>
  </si>
  <si>
    <t>Elite Tower 680G9/NewCoreI5-12500(3.0G/6 core)/8G(1*8GDDR5 4800)/512GB*2(M.2 Value NVMeSSD)/NOCD/Windows11Home64-bit/HP 125 AntiMic KBD/Mouse HP AntiM 125 WRD/ 3-3-3 fully guaranteed/400W80Plus Platinum power supply/IntelEthernet I225-T1PCIex1GbNIC/3-3-3 fully guaranteed/2*DP+1*HDMI/optional interface choose VGA interface</t>
  </si>
  <si>
    <t>US 1300/pcs+6kg</t>
  </si>
  <si>
    <t>US 625/pcs+6kg</t>
  </si>
  <si>
    <t xml:space="preserve"> 
US 128/PCS </t>
  </si>
  <si>
    <t xml:space="preserve">P27 G5 (27" widescreen 16:9 IPS LED backlit LCD monitor, VGA, HDMI 1.4 interface, DP 1.2, HDMI cable, 250nits, 1000:1, 75Hz, 5ms, 1920x1080, viewing angle is 178 degrees horizontally/178 vertically Degree, 100x100 wall-mounted standard EPEAT/TCO/Energy Star/low blue light ИЛИ АНАЛОГ
</t>
  </si>
  <si>
    <t>HP P32u G5 QHD USB-C Monitor ИЛИ МОНИТОР HP PAVILION 32 QHD (4WH45AA) ИЛИ АНАЛОГ</t>
  </si>
  <si>
    <t>PC-C14-C13-10A-3 ИЛИ АНАЛОГ</t>
  </si>
  <si>
    <t>Кабель питания IEC320-C14/IEC320-C13, 220B, 10А, 1.8м ИЛИ АНАЛОГ</t>
  </si>
  <si>
    <t>AF644A  HPE LCD8500 1U INTL Rackmount Console Kit The HPE LCD8500 1U Rackmount Console Kit is an ultra-high-density, high-performance KVM console that combines a full 18.5-inch LCD display with a 1U-sized keyboard and touchpad. The 1U rack-mount form factor allows the KVM console switch to be mounted directly behind it. WXGA TFT LCD BrightView monitors support the most common video resolutions from 800 x 600 to 1600 x 1200 with refresh rates of 60 to 75 Hz.
The LCD8500 1U rack-mount console kit comes with a new silver housing to make identification in the rack easier. The rack-mount keyboard includes a three-button touchpad with four (4) scroll keys and Windows shortcut keys. The LCD8500 1U rackmount console kit also includes a new lid switch display management feature that turns off the display backlight when the console is turned off and returns to its current state when turned on again, helping to extend the life of the display panel.</t>
  </si>
  <si>
    <t>CF</t>
  </si>
  <si>
    <t>20-45 дней</t>
  </si>
  <si>
    <t>40-65 дней</t>
  </si>
  <si>
    <t>LEAD TIME</t>
  </si>
  <si>
    <t>Цена за шт без НДС, сум</t>
  </si>
  <si>
    <t>Цена за сумм без НДС,сум</t>
  </si>
  <si>
    <t>ИТОГО:</t>
  </si>
  <si>
    <t>Исх. №05/1223-1 от 05.12.2023г [МОФ-3 Диспетчерская]</t>
  </si>
  <si>
    <r>
      <t xml:space="preserve">PRICE PER PIECE
</t>
    </r>
    <r>
      <rPr>
        <sz val="11"/>
        <color theme="8" tint="-0.249977111117893"/>
        <rFont val="Arial"/>
        <family val="2"/>
        <charset val="204"/>
      </rPr>
      <t>CHF 456.35=524.31USD</t>
    </r>
    <r>
      <rPr>
        <sz val="11"/>
        <rFont val="Arial"/>
        <family val="2"/>
        <charset val="204"/>
      </rPr>
      <t xml:space="preserve">
(incl. VAT)
CHF 423.72
(exc. VAT)</t>
    </r>
  </si>
  <si>
    <t>Weight: 0,192 kg</t>
  </si>
  <si>
    <t>Finder
7T.81.0.000.2303</t>
  </si>
  <si>
    <t xml:space="preserve">weight49.88 g </t>
  </si>
  <si>
    <t>Weight, ‎250 g</t>
  </si>
  <si>
    <t xml:space="preserve">135.74
</t>
  </si>
  <si>
    <t>Weight, 0.1 kg</t>
  </si>
  <si>
    <t>Net weight 100 g</t>
  </si>
  <si>
    <t>£35.23
(inc. VAT)</t>
  </si>
  <si>
    <t xml:space="preserve">
A9A15310</t>
  </si>
  <si>
    <t>Автоматический выключатель NM1-250S/3Р 250A 25кА CHINT</t>
  </si>
  <si>
    <t>400 000 сум</t>
  </si>
  <si>
    <t>Контактор CHINT NEXT NXC-160 3P 220V 50Hz</t>
  </si>
  <si>
    <t>1 358 125 сум</t>
  </si>
  <si>
    <t>Surge arrestor A9L16382 или аналог</t>
  </si>
  <si>
    <t>$ 448.380</t>
  </si>
  <si>
    <t>71usd</t>
  </si>
  <si>
    <t>5,85usd</t>
  </si>
  <si>
    <r>
      <rPr>
        <sz val="11"/>
        <color rgb="FFFF0000"/>
        <rFont val="Verdana"/>
        <family val="2"/>
        <charset val="204"/>
      </rPr>
      <t xml:space="preserve">AF644A </t>
    </r>
    <r>
      <rPr>
        <sz val="11"/>
        <color theme="1"/>
        <rFont val="Verdana"/>
        <family val="2"/>
        <charset val="204"/>
      </rPr>
      <t xml:space="preserve"> HPE LCD8500 1U INTL Rackmount Console Kit The HPE LCD8500 1U Rackmount Console Kit is an ultra-high-density, high-performance KVM console that combines a full 18.5-inch LCD display with a 1U-sized keyboard and touchpad. The 1U rack-mount form factor allows the KVM console switch to be mounted directly behind it. WXGA TFT LCD BrightView monitors support the most common video resolutions from 800 x 600 to 1600 x 1200 with refresh rates of 60 to 75 Hz.
The LCD8500 1U rack-mount console kit comes with a new silver housing to make identification in the rack easier. The rack-mount keyboard includes a three-button touchpad with four (4) scroll keys and Windows shortcut keys. The LCD8500 1U rackmount console kit also includes a new lid switch display management feature that turns off the display backlight when the console is turned off and returns to its current state when turned on again, helping to extend the life of the display panel.</t>
    </r>
  </si>
  <si>
    <t>Jimmy Qiu</t>
  </si>
  <si>
    <t>1241420000，$600, 16-24 weeks</t>
  </si>
  <si>
    <t>2682270000,  $5000, 14-18 weeks</t>
  </si>
  <si>
    <t>2682460000,  $120, 10-12 weeks</t>
  </si>
  <si>
    <t>2838440000,  $60, 4-6 weeks</t>
  </si>
  <si>
    <t>2838460000,  $100, 4-6 weeks</t>
  </si>
  <si>
    <t>2838480000,  $150, 4-6 weeks</t>
  </si>
  <si>
    <t>2495380000,  $2,  8-12 weeks</t>
  </si>
  <si>
    <t>2081870000,  $12, 8-12 weeks</t>
  </si>
  <si>
    <t>2080490000,  $57, 8-12 weeks</t>
  </si>
  <si>
    <t>2080420000,  $53, 8-12 weeks</t>
  </si>
  <si>
    <t>Brandy Bian</t>
  </si>
  <si>
    <t>WiedMueller</t>
  </si>
  <si>
    <t>IE-MC-VL-1TX-1SCS (1241420000 ) 1pc</t>
  </si>
  <si>
    <t>Weidmüller</t>
  </si>
  <si>
    <t>IE-SW-AL06LM-4TX-2SCS(2682270000) 1pc</t>
  </si>
  <si>
    <t>PRO MAX 180W 24V 7,5A (14781200000) 8pcs</t>
  </si>
  <si>
    <t>IE-SFP-1FE-SM-30（2682460000 ） 1pc</t>
  </si>
  <si>
    <t>US$77/PC,new,original,1-3days.</t>
  </si>
  <si>
    <t>out of stock</t>
  </si>
  <si>
    <t>ACT20P-2CI-2CO-12-S (7760054117) 17pcs</t>
  </si>
  <si>
    <t>PRO BAS 120W 24V 5A (2838440000 ) 1pc</t>
  </si>
  <si>
    <t>US$105/PC,new,original,1-3days.</t>
  </si>
  <si>
    <t>US$71/PC,new,original,1-3days.</t>
  </si>
  <si>
    <t>IE-SW-AL10M-8TX-2GC(2740420000) 20pcs</t>
  </si>
  <si>
    <t>PRO BAS 240W 24V 10A (2838460000 ) 1pc</t>
  </si>
  <si>
    <t>IE-SFP-1GE-SM-10（2682500000） 40pcs</t>
  </si>
  <si>
    <t>US$89/PC,new,original,1-3days.</t>
  </si>
  <si>
    <t>P BAG XL SET 10 (2602200000) 2pcs</t>
  </si>
  <si>
    <t>PRO BAS 480W 24V 20A (2838480000 ) 1pc</t>
  </si>
  <si>
    <t>US$129/PC,new,original,1-3days.</t>
  </si>
  <si>
    <t>AMG EP 2010 (2495380000 ) 1pc</t>
  </si>
  <si>
    <t>AMG FIM-0 (2081870000 ) 1pc</t>
  </si>
  <si>
    <t>AMG ELM-4F (2080490000) 1pc</t>
  </si>
  <si>
    <t>AMG ELM-1F (2080420000 ) 1pc</t>
  </si>
  <si>
    <t>MCZ CCC 0-20MA/0-20MA (8411190000 ) 1pc</t>
  </si>
  <si>
    <t>US$118/PC,new,original,1-3days.</t>
  </si>
  <si>
    <t>Выключатель автоматический Schneider Electric Easy9 3P 40A 4.5кА C EZ9F34340</t>
  </si>
  <si>
    <t>218 750 сум</t>
  </si>
  <si>
    <t>Автомат выключатель CHINT NB1-63 3P C10 6kA</t>
  </si>
  <si>
    <t>107 415 сум</t>
  </si>
  <si>
    <t>Автоматический выключатель NXB-63 1P 10A 6кА х-ка С (CHINT)</t>
  </si>
  <si>
    <t>14 510 сум/шт.</t>
  </si>
  <si>
    <t>56 092.5 сум</t>
  </si>
  <si>
    <t>31 680  сум</t>
  </si>
  <si>
    <t xml:space="preserve">Автоматический выключатель ВА 47-29 2Р 16A 4,5кА х-ка </t>
  </si>
  <si>
    <t>48 732 сўм</t>
  </si>
  <si>
    <t xml:space="preserve">Автоматический выключатель IEK,ВА 47-29 3Р 6А 4,5кА </t>
  </si>
  <si>
    <t xml:space="preserve">Автоматические выключатели ВА 47-29 2Р 6A 4,5кА </t>
  </si>
  <si>
    <t>48 800 сум / шт</t>
  </si>
  <si>
    <t>Автоматические выключатели ВА47-29 2P 4A 4,5кA</t>
  </si>
  <si>
    <t>Автоматический выключатель Ва47-29 2р 10а 4,5кA</t>
  </si>
  <si>
    <t>54 064 сўм</t>
  </si>
  <si>
    <t>Автоматические выключатели ВА47-29 2P 2A 4,5кA</t>
  </si>
  <si>
    <t>45 600 сум / шт</t>
  </si>
  <si>
    <t>Автоматический выключатель ВА 47-29 1P 4А 4,5кА</t>
  </si>
  <si>
    <t>15 180  сум</t>
  </si>
  <si>
    <t>Миниатюрное реле RXM2LB2BD 5А, 24VDC</t>
  </si>
  <si>
    <t>$6.06</t>
  </si>
  <si>
    <t>$51.07</t>
  </si>
  <si>
    <t xml:space="preserve">
SCHNEIDER ELECTRIC RXM2AB2P7PVS</t>
  </si>
  <si>
    <t>ND16-22DS/2</t>
  </si>
  <si>
    <t>611,919.00sum</t>
  </si>
  <si>
    <t>NP2-BA31</t>
  </si>
  <si>
    <t>11usd</t>
  </si>
  <si>
    <t>$36.66</t>
  </si>
  <si>
    <t>NP2-BA45</t>
  </si>
  <si>
    <t>Кулачковый переключатель LW32-10/C03/2 , 10А, 3Р, "0-1" (CHINT), арт.425062</t>
  </si>
  <si>
    <t xml:space="preserve"> Schneider Electric Harmony XB7 Series Twist Release Emergency Stop Push Button, Panel Mount, 22mm Cutout, SPDT, IP20,XB7NS8445</t>
  </si>
  <si>
    <t>30usd</t>
  </si>
  <si>
    <t>254,436.45</t>
  </si>
  <si>
    <t>ТРМ1-Д.У2.Р ИЛИ АНАЛОГ</t>
  </si>
  <si>
    <t>5 400,00 ₽=715000</t>
  </si>
  <si>
    <t xml:space="preserve">Phoenix Contact 24V dc Input DIN Rail Uninterruptible Power Supply (480W) Mfr. Part No.:
2320238
</t>
  </si>
  <si>
    <t xml:space="preserve">
Weidmüller
2682460000
Modular connector
Manufacturer part number: 2682460000
Serie: Industrial Ethernet
Type: IE-SFP-1FE-SM-30</t>
  </si>
  <si>
    <t>Weidmüller
1241420000
Media converter
Manufacturer part number: 1241420000
Serie: Industrial Ethernet
Type: IE-MC-VL-1TX-1SCS</t>
  </si>
  <si>
    <t>$836.97 Available To Order
Manufacturer Standard Lead Time: 31 Weeks ///$ 695.32 per item---65days</t>
  </si>
  <si>
    <t>Weidmüller
2682270000
Network switch
Manufacturer part number: 2682270000
Serie: Industrial Ethernet
Type: IE-SW-AL06LM-4TX-2SCS</t>
  </si>
  <si>
    <t>€ 410,01 per item///$ 452.66 per item</t>
  </si>
  <si>
    <t>2838440000 DIN Rail Power Supplies PRO BAS 120W 24V 5A</t>
  </si>
  <si>
    <t>$87.96 67 Can Dispatch Immediately</t>
  </si>
  <si>
    <t>2838460000 DIN Rail Power Supplies PRO BAS 240W 24V 10A</t>
  </si>
  <si>
    <t>Unit Price:$189.28 60 Can Dispatch Immediately</t>
  </si>
  <si>
    <t>2495380000</t>
  </si>
  <si>
    <t>$4.04 28 Can Dispatch Immediately</t>
  </si>
  <si>
    <t>2081870000</t>
  </si>
  <si>
    <t>2080490000</t>
  </si>
  <si>
    <t>$47.98 5 Can Dispatch Immediately</t>
  </si>
  <si>
    <t>2080420000</t>
  </si>
  <si>
    <t>$46.48 23 Can Dispatch Immediately 7 Weeks</t>
  </si>
  <si>
    <t>2080420000 DIN Rail Terminal Blocks ELM-1F 1A, 24VDC</t>
  </si>
  <si>
    <t>2495380000 DIN Rail Terminal Blocks END PLATE MAXGUARD</t>
  </si>
  <si>
    <t>$17.24  2 Weeks</t>
  </si>
  <si>
    <t>2081870000 DIN Rail Terminal Blocks AMG FIM-0 Supply terminal, TS 35, black</t>
  </si>
  <si>
    <t>2080490000 DIN Rail Terminal Blocks AMG ELM-4F Electronic load monitoring, Electronic fuse, 4 A, 24 V DC</t>
  </si>
  <si>
    <t>8411190000 Signal Conditioning CCC 0-20MA/0-20MA</t>
  </si>
  <si>
    <t xml:space="preserve">$170.24000 $203.27  41 Can Dispatch Immediately Factory Lead Time:
1 Week </t>
  </si>
  <si>
    <t>(3RW5055-2TB14) Устройство плавного пуска 3RW50, P=75 кВт, Uвх=3Фх380В, Siemens</t>
  </si>
  <si>
    <t xml:space="preserve">Unit price: $1,941.19+$329.83
(tax excl.)/pcs
 </t>
  </si>
  <si>
    <t>Net Weight (kg) 0,235 Kg</t>
  </si>
  <si>
    <t>Phoenix Contact
2907919
Surge protection device for terminal equipment
Manufacturer part number: 2907919
Serie: Overspanningsbeveiligingsmoduul Typ
Type: PLT-SEC-T3-230-FM-UT</t>
  </si>
  <si>
    <t>Earth protection material electrical grounding bar copper busbars</t>
  </si>
  <si>
    <t>13usd MOQ10pcs</t>
  </si>
  <si>
    <t xml:space="preserve"> Emergency Stop", 60 мм, желтый аналог </t>
  </si>
  <si>
    <t>3RT2018-1AP01 КОНТАКТОР, 3 ПОЛ., AC-3, 7.5КВТ/400В, БЛОК-КОНТАКТ 1НО, НОМ. НАПРЯЖЕНИЕ УПРАВЛЕНИЯ 230В АС, 50/60 ГЦ, ТИПОРАЗМЕР S00, ВИНТОВЫЕ КЛЕММЫ</t>
  </si>
  <si>
    <t>ADSW01 или аналог</t>
  </si>
  <si>
    <t>Net Weight (kg) 15,000 Kg Под заказ (3-5 недель)</t>
  </si>
  <si>
    <t>USD</t>
  </si>
  <si>
    <t>RUB 129.60//2USD</t>
  </si>
  <si>
    <t>£302.89=380USD
(inc. VAT)</t>
  </si>
  <si>
    <t>€ 83,25 per item=90USD</t>
  </si>
  <si>
    <t>$128.52 //55 Can Dispatch Immediately</t>
  </si>
  <si>
    <t>Jason Fan FJK6622PS230 Panel Cabinet Ventilation Fan size 120mm x 120mm x 38mm</t>
  </si>
  <si>
    <t>Jason Fan Air Filter for Ventilation System Fan Parts JK6622 Outline dimensions148.5mm x 148.5mm</t>
  </si>
  <si>
    <t>Unit weight 0.783KG</t>
  </si>
  <si>
    <t>19USD</t>
  </si>
  <si>
    <t>Base price: 262.96 € 
197.22 €=212USD</t>
  </si>
  <si>
    <t>DELPR</t>
  </si>
  <si>
    <t>Unit price: $19.09 MOQ5 Total price: $95.45</t>
  </si>
  <si>
    <t>$ 143.62 per item
$ 126.24 per item 96.62 g</t>
  </si>
  <si>
    <t>Unit price: $73.94 0,235 Kg</t>
  </si>
  <si>
    <t>Wiedmueller 1241420000 unit price 5775 yuan=805USD 7-8 months</t>
  </si>
  <si>
    <t>Wiedmueller 2682460000, unit price 1028 yuan=144USD, 4-5 months</t>
  </si>
  <si>
    <t>Weidmuller 2838440000 unit price 365 yuan=51USD 8-10 weeks</t>
  </si>
  <si>
    <t>Weidmuller 2838460000 unit price 605 yuan=85USD 8-10 weeks</t>
  </si>
  <si>
    <t>Weidmuller 28384800000 unit price 915 yuan=127USD 8-10 weeks</t>
  </si>
  <si>
    <t>Weidmuller 24953800000 unit price 12.69 yuan=1,77USD 8-10 weeks</t>
  </si>
  <si>
    <t>Weidmuller 2081870000 Unit price 74.46 yuan=11USD 10-12 weeks</t>
  </si>
  <si>
    <t>Weidmuller 2080490000 unit price 352.6 yuan=50USD 8-10 weeks</t>
  </si>
  <si>
    <t>Weidmuller 2080420000 unit price 328 yuan=46USD 8-10 weeks</t>
  </si>
  <si>
    <t>Weidmuller 8411190000 unit price 745 yuan=104USD 8-10 weeks</t>
  </si>
  <si>
    <t>Wiedmueller 2682270000 unit price 6926 yuan=697USD 5-7 months</t>
  </si>
  <si>
    <t>0.032 kg</t>
  </si>
  <si>
    <t>0.096 kg</t>
  </si>
  <si>
    <t>0,5kg</t>
  </si>
  <si>
    <t>0,1kg</t>
  </si>
  <si>
    <t>600.000 g</t>
  </si>
  <si>
    <t>Net weight, 765 g.</t>
  </si>
  <si>
    <t>Net weight, 799 g.</t>
  </si>
  <si>
    <t>Net weight, 17.5 g</t>
  </si>
  <si>
    <t xml:space="preserve">Net weight, 490 g. </t>
  </si>
  <si>
    <t>Net weight, 693 g</t>
  </si>
  <si>
    <t xml:space="preserve">2838480000 
PRO BAS 480W 24V 20A         
</t>
  </si>
  <si>
    <t>Net weight, 1,380 g.</t>
  </si>
  <si>
    <t>Weight (kg): .033566</t>
  </si>
  <si>
    <t>Weight (kg): .06475.</t>
  </si>
  <si>
    <t>Weight (kg): .04.</t>
  </si>
  <si>
    <t>Net Weight (kg):, 0.4500.</t>
  </si>
  <si>
    <t>10%%</t>
  </si>
  <si>
    <t>8-18 нед.</t>
  </si>
  <si>
    <t>3-8 нед.</t>
  </si>
  <si>
    <t>5-13 нед.</t>
  </si>
  <si>
    <t>7-15 нед.</t>
  </si>
  <si>
    <t>Исх. №11/1223-1 от 11.12.2023г [МОФ-3 ЗИП ВВ и ХХ]</t>
  </si>
  <si>
    <t>Производитель</t>
  </si>
  <si>
    <t>10-24 нед.</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</si>
</sst>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3">
    <numFmt numFmtId="164" formatCode="#,##0.00\ _₽;[Red]#,##0.00\ _₽"/>
    <numFmt numFmtId="165" formatCode="#,##0.00;[Red]#,##0.00"/>
    <numFmt numFmtId="166" formatCode="#,##0\ _₽;[Red]#,##0\ _₽"/>
  </numFmts>
  <fonts count="44" x14ac:knownFonts="1">
    <font>
      <sz val="10"/>
      <name val="Arial"/>
    </font>
    <font>
      <sz val="11"/>
      <color theme="1"/>
      <name val="Calibri"/>
      <family val="2"/>
      <charset val="204"/>
      <scheme val="minor"/>
    </font>
    <font>
      <sz val="11"/>
      <color theme="1"/>
      <name val="Calibri"/>
      <family val="2"/>
      <charset val="204"/>
      <scheme val="minor"/>
    </font>
    <font>
      <sz val="8"/>
      <name val="Arial"/>
      <family val="2"/>
      <charset val="204"/>
    </font>
    <font>
      <sz val="11"/>
      <color theme="1"/>
      <name val="Calibri"/>
      <family val="2"/>
      <scheme val="minor"/>
    </font>
    <font>
      <sz val="10"/>
      <color theme="1"/>
      <name val="Verdana"/>
      <family val="2"/>
      <charset val="204"/>
    </font>
    <font>
      <u/>
      <sz val="12"/>
      <color theme="1"/>
      <name val="Verdana"/>
      <family val="2"/>
      <charset val="204"/>
    </font>
    <font>
      <sz val="9"/>
      <color theme="1"/>
      <name val="Verdana"/>
      <family val="2"/>
      <charset val="204"/>
    </font>
    <font>
      <u/>
      <sz val="9"/>
      <color theme="1"/>
      <name val="Verdana"/>
      <family val="2"/>
      <charset val="204"/>
    </font>
    <font>
      <sz val="9"/>
      <name val="Verdana"/>
      <family val="2"/>
      <charset val="204"/>
    </font>
    <font>
      <b/>
      <sz val="8"/>
      <color theme="1"/>
      <name val="Verdana"/>
      <family val="2"/>
      <charset val="204"/>
    </font>
    <font>
      <sz val="8"/>
      <color theme="1"/>
      <name val="Verdana"/>
      <family val="2"/>
      <charset val="204"/>
    </font>
    <font>
      <sz val="8"/>
      <name val="Verdana"/>
      <family val="2"/>
      <charset val="204"/>
    </font>
    <font>
      <sz val="6"/>
      <color rgb="FF000000"/>
      <name val="Arial"/>
      <family val="2"/>
      <charset val="204"/>
    </font>
    <font>
      <sz val="10"/>
      <name val="Arial"/>
      <family val="2"/>
      <charset val="204"/>
    </font>
    <font>
      <sz val="10"/>
      <color rgb="FFFF0000"/>
      <name val="Arial"/>
      <family val="2"/>
      <charset val="204"/>
    </font>
    <font>
      <sz val="8"/>
      <color rgb="FFFF0000"/>
      <name val="Verdana"/>
      <family val="2"/>
      <charset val="204"/>
    </font>
    <font>
      <u/>
      <sz val="10"/>
      <color theme="10"/>
      <name val="Arial"/>
      <family val="2"/>
      <charset val="204"/>
    </font>
    <font>
      <sz val="9"/>
      <name val="Arial"/>
      <family val="2"/>
      <charset val="204"/>
    </font>
    <font>
      <sz val="9"/>
      <color theme="8" tint="-0.249977111117893"/>
      <name val="Arial"/>
      <family val="2"/>
      <charset val="204"/>
    </font>
    <font>
      <b/>
      <sz val="11"/>
      <color rgb="FF000000"/>
      <name val="Arial"/>
      <family val="2"/>
      <charset val="204"/>
    </font>
    <font>
      <sz val="12"/>
      <color rgb="FF000000"/>
      <name val="Arial"/>
      <family val="2"/>
      <charset val="204"/>
    </font>
    <font>
      <b/>
      <sz val="8"/>
      <color rgb="FFFF0000"/>
      <name val="Verdana"/>
      <family val="2"/>
      <charset val="204"/>
    </font>
    <font>
      <b/>
      <sz val="11"/>
      <color rgb="FF5F6368"/>
      <name val="Arial"/>
      <family val="2"/>
      <charset val="204"/>
    </font>
    <font>
      <sz val="26"/>
      <color rgb="FF333333"/>
      <name val="Arial"/>
      <family val="2"/>
      <charset val="204"/>
    </font>
    <font>
      <sz val="8"/>
      <color rgb="FF000000"/>
      <name val="Verdana"/>
      <family val="2"/>
      <charset val="204"/>
    </font>
    <font>
      <sz val="10"/>
      <name val="Arial"/>
      <family val="2"/>
      <charset val="204"/>
    </font>
    <font>
      <b/>
      <sz val="10"/>
      <color theme="1"/>
      <name val="Verdana"/>
      <family val="2"/>
      <charset val="204"/>
    </font>
    <font>
      <sz val="18"/>
      <color theme="4" tint="-0.249977111117893"/>
      <name val="Verdana"/>
      <family val="2"/>
      <charset val="204"/>
    </font>
    <font>
      <b/>
      <sz val="11"/>
      <color theme="1"/>
      <name val="Verdana"/>
      <family val="2"/>
      <charset val="204"/>
    </font>
    <font>
      <b/>
      <sz val="18"/>
      <name val="Calibri"/>
      <family val="2"/>
      <charset val="204"/>
    </font>
    <font>
      <b/>
      <sz val="18"/>
      <color theme="1"/>
      <name val="Verdana"/>
      <family val="2"/>
      <charset val="204"/>
    </font>
    <font>
      <sz val="11"/>
      <color theme="4" tint="-0.249977111117893"/>
      <name val="Verdana"/>
      <family val="2"/>
      <charset val="204"/>
    </font>
    <font>
      <sz val="11"/>
      <name val="Arial"/>
      <family val="2"/>
      <charset val="204"/>
    </font>
    <font>
      <sz val="11"/>
      <color rgb="FFFF0000"/>
      <name val="Arial"/>
      <family val="2"/>
      <charset val="204"/>
    </font>
    <font>
      <sz val="11"/>
      <color theme="1"/>
      <name val="Verdana"/>
      <family val="2"/>
      <charset val="204"/>
    </font>
    <font>
      <sz val="11"/>
      <name val="Verdana"/>
      <family val="2"/>
      <charset val="204"/>
    </font>
    <font>
      <sz val="11"/>
      <color rgb="FF000000"/>
      <name val="Verdana"/>
      <family val="2"/>
      <charset val="204"/>
    </font>
    <font>
      <sz val="11"/>
      <color rgb="FF000000"/>
      <name val="Arial"/>
      <family val="2"/>
      <charset val="204"/>
    </font>
    <font>
      <sz val="11"/>
      <color theme="8" tint="-0.249977111117893"/>
      <name val="Arial"/>
      <family val="2"/>
      <charset val="204"/>
    </font>
    <font>
      <sz val="11"/>
      <color rgb="FFFF0000"/>
      <name val="Verdana"/>
      <family val="2"/>
      <charset val="204"/>
    </font>
    <font>
      <sz val="10"/>
      <color theme="1"/>
      <name val="Arial"/>
      <family val="2"/>
      <charset val="204"/>
    </font>
    <font>
      <sz val="14"/>
      <color theme="1"/>
      <name val="Verdana"/>
      <family val="2"/>
      <charset val="204"/>
    </font>
    <font>
      <b/>
      <sz val="10"/>
      <color theme="5" tint="-0.249977111117893"/>
      <name val="Verdana"/>
      <family val="2"/>
      <charset val="204"/>
    </font>
  </fonts>
  <fills count="16">
    <fill>
      <patternFill patternType="none"/>
    </fill>
    <fill>
      <patternFill patternType="gray125"/>
    </fill>
    <fill>
      <patternFill patternType="solid">
        <fgColor theme="0"/>
        <bgColor indexed="64"/>
      </patternFill>
    </fill>
    <fill>
      <patternFill patternType="solid">
        <fgColor theme="0" tint="-4.9989318521683403E-2"/>
        <bgColor indexed="64"/>
      </patternFill>
    </fill>
    <fill>
      <patternFill patternType="solid">
        <fgColor theme="2"/>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0" tint="-0.14999847407452621"/>
        <bgColor rgb="FFFFFFFF"/>
      </patternFill>
    </fill>
    <fill>
      <patternFill patternType="solid">
        <fgColor rgb="FFFFFF00"/>
        <bgColor rgb="FFFFFF00"/>
      </patternFill>
    </fill>
    <fill>
      <patternFill patternType="solid">
        <fgColor theme="4" tint="0.59999389629810485"/>
        <bgColor indexed="64"/>
      </patternFill>
    </fill>
    <fill>
      <patternFill patternType="solid">
        <fgColor theme="5" tint="0.79998168889431442"/>
        <bgColor indexed="64"/>
      </patternFill>
    </fill>
    <fill>
      <patternFill patternType="solid">
        <fgColor rgb="FF92D050"/>
        <bgColor indexed="64"/>
      </patternFill>
    </fill>
    <fill>
      <patternFill patternType="solid">
        <fgColor theme="0" tint="-0.34998626667073579"/>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n">
        <color indexed="64"/>
      </bottom>
      <diagonal/>
    </border>
    <border>
      <left/>
      <right/>
      <top style="thin">
        <color indexed="64"/>
      </top>
      <bottom style="thin">
        <color indexed="64"/>
      </bottom>
      <diagonal/>
    </border>
    <border>
      <left/>
      <right/>
      <top/>
      <bottom style="medium">
        <color rgb="FFB9B9B9"/>
      </bottom>
      <diagonal/>
    </border>
    <border>
      <left style="thin">
        <color indexed="64"/>
      </left>
      <right/>
      <top style="thin">
        <color indexed="64"/>
      </top>
      <bottom style="thin">
        <color indexed="64"/>
      </bottom>
      <diagonal/>
    </border>
  </borders>
  <cellStyleXfs count="9">
    <xf numFmtId="0" fontId="0" fillId="0" borderId="0"/>
    <xf numFmtId="0" fontId="4" fillId="0" borderId="0"/>
    <xf numFmtId="49" fontId="2" fillId="0" borderId="1">
      <alignment horizontal="left" vertical="center" wrapText="1"/>
    </xf>
    <xf numFmtId="49" fontId="2" fillId="0" borderId="1">
      <alignment horizontal="left" vertical="center"/>
    </xf>
    <xf numFmtId="49" fontId="2" fillId="2" borderId="1">
      <alignment horizontal="left" vertical="center" wrapText="1"/>
    </xf>
    <xf numFmtId="49" fontId="2" fillId="0" borderId="1">
      <alignment horizontal="left" vertical="center"/>
    </xf>
    <xf numFmtId="49" fontId="2" fillId="0" borderId="1">
      <alignment horizontal="left" vertical="center"/>
    </xf>
    <xf numFmtId="0" fontId="1" fillId="0" borderId="0"/>
    <xf numFmtId="0" fontId="17" fillId="0" borderId="0" applyNumberFormat="0" applyFill="0" applyBorder="0" applyAlignment="0" applyProtection="0"/>
  </cellStyleXfs>
  <cellXfs count="282">
    <xf numFmtId="0" fontId="0" fillId="0" borderId="0" xfId="0"/>
    <xf numFmtId="0" fontId="7" fillId="0" borderId="0" xfId="0" applyFont="1" applyAlignment="1">
      <alignment horizontal="center" vertical="center"/>
    </xf>
    <xf numFmtId="0" fontId="7" fillId="0" borderId="4" xfId="0" applyFont="1" applyBorder="1" applyAlignment="1">
      <alignment horizontal="left" vertical="center"/>
    </xf>
    <xf numFmtId="0" fontId="7" fillId="0" borderId="0" xfId="0" applyFont="1" applyAlignment="1">
      <alignment horizontal="left" vertical="center"/>
    </xf>
    <xf numFmtId="0" fontId="7" fillId="0" borderId="5" xfId="0" applyFont="1" applyBorder="1" applyAlignment="1">
      <alignment horizontal="left" vertical="center"/>
    </xf>
    <xf numFmtId="0" fontId="7" fillId="0" borderId="0" xfId="0" applyFont="1" applyAlignment="1">
      <alignment vertical="center"/>
    </xf>
    <xf numFmtId="0" fontId="9" fillId="0" borderId="0" xfId="0" applyFont="1"/>
    <xf numFmtId="0" fontId="7" fillId="2" borderId="0" xfId="0" applyFont="1" applyFill="1" applyBorder="1" applyAlignment="1">
      <alignment horizontal="left" vertical="center" wrapText="1"/>
    </xf>
    <xf numFmtId="0" fontId="9" fillId="0" borderId="0" xfId="0" applyFont="1" applyAlignment="1">
      <alignment vertical="center"/>
    </xf>
    <xf numFmtId="0" fontId="9" fillId="0" borderId="0" xfId="0" applyFont="1" applyAlignment="1">
      <alignment horizontal="left"/>
    </xf>
    <xf numFmtId="0" fontId="11" fillId="2" borderId="1" xfId="0" applyFont="1" applyFill="1" applyBorder="1" applyAlignment="1">
      <alignment horizontal="center" vertical="center"/>
    </xf>
    <xf numFmtId="0" fontId="11" fillId="2" borderId="1" xfId="0" applyFont="1" applyFill="1" applyBorder="1" applyAlignment="1">
      <alignment horizontal="left" vertical="center" wrapText="1"/>
    </xf>
    <xf numFmtId="0" fontId="11" fillId="2" borderId="1" xfId="0" applyFont="1" applyFill="1" applyBorder="1" applyAlignment="1">
      <alignment horizontal="center" vertical="center" wrapText="1"/>
    </xf>
    <xf numFmtId="0" fontId="11" fillId="2" borderId="1" xfId="1" applyFont="1" applyFill="1" applyBorder="1" applyAlignment="1">
      <alignment horizontal="left" vertical="center" wrapText="1"/>
    </xf>
    <xf numFmtId="49" fontId="11" fillId="2" borderId="1" xfId="0" applyNumberFormat="1" applyFont="1" applyFill="1" applyBorder="1" applyAlignment="1">
      <alignment horizontal="center" vertical="center"/>
    </xf>
    <xf numFmtId="0" fontId="7" fillId="0" borderId="4" xfId="0" applyFont="1" applyBorder="1" applyAlignment="1">
      <alignment horizontal="left" vertical="center"/>
    </xf>
    <xf numFmtId="0" fontId="13" fillId="0" borderId="6" xfId="0" applyFont="1" applyBorder="1" applyAlignment="1">
      <alignment horizontal="left" vertical="top" wrapText="1"/>
    </xf>
    <xf numFmtId="0" fontId="11" fillId="2" borderId="7" xfId="0" applyFont="1" applyFill="1" applyBorder="1" applyAlignment="1">
      <alignment horizontal="center" vertical="center"/>
    </xf>
    <xf numFmtId="0" fontId="0" fillId="0" borderId="1" xfId="0" applyBorder="1"/>
    <xf numFmtId="0" fontId="0" fillId="0" borderId="0" xfId="0" applyAlignment="1"/>
    <xf numFmtId="0" fontId="0" fillId="0" borderId="1" xfId="0" applyBorder="1" applyAlignment="1">
      <alignment vertical="top"/>
    </xf>
    <xf numFmtId="0" fontId="10" fillId="3" borderId="3" xfId="0" applyFont="1" applyFill="1" applyBorder="1" applyAlignment="1">
      <alignment horizontal="center" vertical="center" wrapText="1"/>
    </xf>
    <xf numFmtId="0" fontId="10" fillId="3" borderId="2" xfId="0" applyFont="1" applyFill="1" applyBorder="1" applyAlignment="1">
      <alignment horizontal="center" vertical="center" wrapText="1"/>
    </xf>
    <xf numFmtId="0" fontId="0" fillId="4" borderId="1" xfId="0" applyFill="1" applyBorder="1" applyAlignment="1">
      <alignment vertical="top"/>
    </xf>
    <xf numFmtId="0" fontId="17" fillId="0" borderId="0" xfId="8"/>
    <xf numFmtId="0" fontId="13" fillId="0" borderId="0" xfId="0" applyFont="1" applyBorder="1" applyAlignment="1">
      <alignment vertical="top" wrapText="1"/>
    </xf>
    <xf numFmtId="0" fontId="14" fillId="4" borderId="1" xfId="0" applyFont="1" applyFill="1" applyBorder="1" applyAlignment="1">
      <alignment vertical="top" wrapText="1"/>
    </xf>
    <xf numFmtId="0" fontId="0" fillId="0" borderId="0" xfId="0" applyAlignment="1">
      <alignment horizontal="left"/>
    </xf>
    <xf numFmtId="0" fontId="10" fillId="5" borderId="3" xfId="0" applyFont="1" applyFill="1" applyBorder="1" applyAlignment="1">
      <alignment horizontal="center" vertical="center" wrapText="1"/>
    </xf>
    <xf numFmtId="0" fontId="22" fillId="3" borderId="2" xfId="0" applyFont="1" applyFill="1" applyBorder="1" applyAlignment="1">
      <alignment horizontal="center" vertical="center" wrapText="1"/>
    </xf>
    <xf numFmtId="0" fontId="11" fillId="2" borderId="7" xfId="0" applyFont="1" applyFill="1" applyBorder="1" applyAlignment="1">
      <alignment horizontal="center" vertical="center" wrapText="1"/>
    </xf>
    <xf numFmtId="0" fontId="0" fillId="0" borderId="0" xfId="0" applyAlignment="1">
      <alignment vertical="top"/>
    </xf>
    <xf numFmtId="0" fontId="0" fillId="0" borderId="1" xfId="0" applyBorder="1" applyAlignment="1">
      <alignment vertical="top" wrapText="1"/>
    </xf>
    <xf numFmtId="0" fontId="23" fillId="0" borderId="0" xfId="0" applyFont="1"/>
    <xf numFmtId="0" fontId="24" fillId="0" borderId="0" xfId="0" applyFont="1"/>
    <xf numFmtId="0" fontId="7" fillId="0" borderId="4" xfId="0" applyFont="1" applyBorder="1" applyAlignment="1">
      <alignment horizontal="left" vertical="center"/>
    </xf>
    <xf numFmtId="0" fontId="0" fillId="4" borderId="0" xfId="0" applyFill="1" applyAlignment="1">
      <alignment vertical="top"/>
    </xf>
    <xf numFmtId="0" fontId="6" fillId="4" borderId="0" xfId="0" applyFont="1" applyFill="1" applyAlignment="1">
      <alignment horizontal="center" vertical="top"/>
    </xf>
    <xf numFmtId="0" fontId="5" fillId="4" borderId="0" xfId="0" applyFont="1" applyFill="1" applyAlignment="1">
      <alignment horizontal="center" vertical="top"/>
    </xf>
    <xf numFmtId="0" fontId="0" fillId="4" borderId="1" xfId="0" applyFill="1" applyBorder="1" applyAlignment="1">
      <alignment vertical="top" wrapText="1"/>
    </xf>
    <xf numFmtId="0" fontId="14" fillId="4" borderId="1" xfId="0" applyFont="1" applyFill="1" applyBorder="1" applyAlignment="1">
      <alignment vertical="top"/>
    </xf>
    <xf numFmtId="0" fontId="15" fillId="4" borderId="1" xfId="0" applyFont="1" applyFill="1" applyBorder="1" applyAlignment="1">
      <alignment vertical="top"/>
    </xf>
    <xf numFmtId="0" fontId="0" fillId="4" borderId="1" xfId="0" applyFill="1" applyBorder="1" applyAlignment="1">
      <alignment horizontal="left" vertical="top"/>
    </xf>
    <xf numFmtId="0" fontId="20" fillId="0" borderId="1" xfId="0" applyFont="1" applyBorder="1" applyAlignment="1">
      <alignment vertical="top" wrapText="1"/>
    </xf>
    <xf numFmtId="0" fontId="18" fillId="4" borderId="1" xfId="0" applyFont="1" applyFill="1" applyBorder="1" applyAlignment="1">
      <alignment vertical="top" wrapText="1"/>
    </xf>
    <xf numFmtId="0" fontId="12" fillId="2" borderId="1" xfId="0" applyFont="1" applyFill="1" applyBorder="1" applyAlignment="1">
      <alignment horizontal="left" vertical="top" wrapText="1"/>
    </xf>
    <xf numFmtId="0" fontId="15" fillId="7" borderId="0" xfId="0" applyFont="1" applyFill="1"/>
    <xf numFmtId="164" fontId="0" fillId="0" borderId="0" xfId="0" applyNumberFormat="1" applyAlignment="1">
      <alignment vertical="top"/>
    </xf>
    <xf numFmtId="164" fontId="0" fillId="0" borderId="1" xfId="0" applyNumberFormat="1" applyBorder="1" applyAlignment="1">
      <alignment vertical="top"/>
    </xf>
    <xf numFmtId="164" fontId="15" fillId="0" borderId="1" xfId="0" applyNumberFormat="1" applyFont="1" applyBorder="1" applyAlignment="1">
      <alignment vertical="top"/>
    </xf>
    <xf numFmtId="164" fontId="0" fillId="7" borderId="0" xfId="0" applyNumberFormat="1" applyFill="1" applyAlignment="1">
      <alignment vertical="top"/>
    </xf>
    <xf numFmtId="164" fontId="0" fillId="7" borderId="1" xfId="0" applyNumberFormat="1" applyFill="1" applyBorder="1" applyAlignment="1">
      <alignment vertical="top"/>
    </xf>
    <xf numFmtId="0" fontId="0" fillId="6" borderId="0" xfId="0" applyFill="1" applyAlignment="1">
      <alignment vertical="top"/>
    </xf>
    <xf numFmtId="0" fontId="0" fillId="6" borderId="1" xfId="0" applyFill="1" applyBorder="1" applyAlignment="1">
      <alignment vertical="top"/>
    </xf>
    <xf numFmtId="0" fontId="0" fillId="9" borderId="1" xfId="0" applyFill="1" applyBorder="1" applyAlignment="1">
      <alignment vertical="top"/>
    </xf>
    <xf numFmtId="164" fontId="0" fillId="9" borderId="1" xfId="0" applyNumberFormat="1" applyFill="1" applyBorder="1" applyAlignment="1">
      <alignment vertical="top"/>
    </xf>
    <xf numFmtId="0" fontId="0" fillId="0" borderId="0" xfId="0" applyAlignment="1">
      <alignment horizontal="left" vertical="top"/>
    </xf>
    <xf numFmtId="164" fontId="0" fillId="0" borderId="1" xfId="0" applyNumberFormat="1" applyBorder="1" applyAlignment="1">
      <alignment horizontal="left" vertical="top"/>
    </xf>
    <xf numFmtId="164" fontId="14" fillId="0" borderId="1" xfId="0" applyNumberFormat="1" applyFont="1" applyBorder="1" applyAlignment="1">
      <alignment horizontal="left" vertical="top"/>
    </xf>
    <xf numFmtId="164" fontId="15" fillId="0" borderId="1" xfId="0" applyNumberFormat="1" applyFont="1" applyBorder="1" applyAlignment="1">
      <alignment horizontal="left" vertical="top"/>
    </xf>
    <xf numFmtId="0" fontId="0" fillId="0" borderId="0" xfId="0" applyAlignment="1">
      <alignment horizontal="right" vertical="top"/>
    </xf>
    <xf numFmtId="164" fontId="0" fillId="0" borderId="1" xfId="0" applyNumberFormat="1" applyBorder="1" applyAlignment="1">
      <alignment horizontal="right" vertical="top"/>
    </xf>
    <xf numFmtId="165" fontId="0" fillId="0" borderId="0" xfId="0" applyNumberFormat="1" applyAlignment="1">
      <alignment horizontal="right" vertical="top"/>
    </xf>
    <xf numFmtId="0" fontId="9" fillId="0" borderId="1" xfId="0" applyFont="1" applyBorder="1" applyAlignment="1">
      <alignment vertical="top"/>
    </xf>
    <xf numFmtId="0" fontId="9" fillId="9" borderId="1" xfId="0" applyFont="1" applyFill="1" applyBorder="1" applyAlignment="1">
      <alignment vertical="top"/>
    </xf>
    <xf numFmtId="164" fontId="14" fillId="9" borderId="1" xfId="0" applyNumberFormat="1" applyFont="1" applyFill="1" applyBorder="1" applyAlignment="1">
      <alignment vertical="top"/>
    </xf>
    <xf numFmtId="164" fontId="0" fillId="9" borderId="1" xfId="0" applyNumberFormat="1" applyFill="1" applyBorder="1" applyAlignment="1">
      <alignment horizontal="right" vertical="top"/>
    </xf>
    <xf numFmtId="164" fontId="14" fillId="9" borderId="1" xfId="0" applyNumberFormat="1" applyFont="1" applyFill="1" applyBorder="1" applyAlignment="1">
      <alignment horizontal="right" vertical="top"/>
    </xf>
    <xf numFmtId="164" fontId="0" fillId="9" borderId="1" xfId="0" applyNumberFormat="1" applyFill="1" applyBorder="1" applyAlignment="1">
      <alignment horizontal="left" vertical="top"/>
    </xf>
    <xf numFmtId="0" fontId="15" fillId="9" borderId="1" xfId="0" applyFont="1" applyFill="1" applyBorder="1" applyAlignment="1">
      <alignment horizontal="left" vertical="center"/>
    </xf>
    <xf numFmtId="0" fontId="14" fillId="9" borderId="1" xfId="0" applyFont="1" applyFill="1" applyBorder="1" applyAlignment="1">
      <alignment horizontal="left" vertical="center"/>
    </xf>
    <xf numFmtId="0" fontId="27" fillId="9" borderId="3" xfId="0" applyFont="1" applyFill="1" applyBorder="1" applyAlignment="1">
      <alignment horizontal="left" vertical="center" wrapText="1"/>
    </xf>
    <xf numFmtId="164" fontId="14" fillId="9" borderId="1" xfId="0" applyNumberFormat="1" applyFont="1" applyFill="1" applyBorder="1" applyAlignment="1">
      <alignment horizontal="left" vertical="center"/>
    </xf>
    <xf numFmtId="0" fontId="14" fillId="9" borderId="0" xfId="0" applyFont="1" applyFill="1" applyAlignment="1">
      <alignment horizontal="left" vertical="center"/>
    </xf>
    <xf numFmtId="0" fontId="27" fillId="9" borderId="2" xfId="0" applyFont="1" applyFill="1" applyBorder="1" applyAlignment="1">
      <alignment horizontal="left" vertical="center" wrapText="1"/>
    </xf>
    <xf numFmtId="0" fontId="11" fillId="2" borderId="1" xfId="0" applyFont="1" applyFill="1" applyBorder="1" applyAlignment="1">
      <alignment horizontal="center" vertical="top"/>
    </xf>
    <xf numFmtId="0" fontId="11" fillId="2" borderId="1" xfId="0" applyFont="1" applyFill="1" applyBorder="1" applyAlignment="1">
      <alignment horizontal="center" vertical="top" wrapText="1"/>
    </xf>
    <xf numFmtId="0" fontId="11" fillId="8" borderId="1" xfId="0" applyFont="1" applyFill="1" applyBorder="1" applyAlignment="1">
      <alignment horizontal="left" vertical="top" wrapText="1"/>
    </xf>
    <xf numFmtId="0" fontId="11" fillId="2" borderId="7" xfId="0" applyFont="1" applyFill="1" applyBorder="1" applyAlignment="1">
      <alignment horizontal="center" vertical="top"/>
    </xf>
    <xf numFmtId="0" fontId="15" fillId="7" borderId="1" xfId="0" applyFont="1" applyFill="1" applyBorder="1" applyAlignment="1">
      <alignment vertical="top"/>
    </xf>
    <xf numFmtId="0" fontId="12" fillId="5" borderId="1" xfId="0" applyFont="1" applyFill="1" applyBorder="1" applyAlignment="1">
      <alignment horizontal="left" vertical="top" wrapText="1"/>
    </xf>
    <xf numFmtId="0" fontId="11" fillId="2" borderId="1" xfId="0" applyFont="1" applyFill="1" applyBorder="1" applyAlignment="1">
      <alignment vertical="top" wrapText="1"/>
    </xf>
    <xf numFmtId="0" fontId="12" fillId="2" borderId="1" xfId="0" applyFont="1" applyFill="1" applyBorder="1" applyAlignment="1">
      <alignment horizontal="center" vertical="top" wrapText="1"/>
    </xf>
    <xf numFmtId="0" fontId="12" fillId="2" borderId="1" xfId="0" applyFont="1" applyFill="1" applyBorder="1" applyAlignment="1">
      <alignment vertical="top" wrapText="1"/>
    </xf>
    <xf numFmtId="0" fontId="11" fillId="2" borderId="1" xfId="0" applyFont="1" applyFill="1" applyBorder="1" applyAlignment="1">
      <alignment horizontal="left" vertical="top" wrapText="1"/>
    </xf>
    <xf numFmtId="0" fontId="16" fillId="2" borderId="1" xfId="0" applyFont="1" applyFill="1" applyBorder="1" applyAlignment="1">
      <alignment horizontal="center" vertical="top"/>
    </xf>
    <xf numFmtId="0" fontId="16" fillId="2" borderId="1" xfId="0" applyFont="1" applyFill="1" applyBorder="1" applyAlignment="1">
      <alignment horizontal="left" vertical="top" wrapText="1"/>
    </xf>
    <xf numFmtId="0" fontId="16" fillId="2" borderId="1" xfId="0" applyFont="1" applyFill="1" applyBorder="1" applyAlignment="1">
      <alignment horizontal="center" vertical="top" wrapText="1"/>
    </xf>
    <xf numFmtId="0" fontId="16" fillId="2" borderId="1" xfId="0" applyFont="1" applyFill="1" applyBorder="1" applyAlignment="1">
      <alignment vertical="top" wrapText="1"/>
    </xf>
    <xf numFmtId="0" fontId="16" fillId="8" borderId="1" xfId="0" applyFont="1" applyFill="1" applyBorder="1" applyAlignment="1">
      <alignment horizontal="left" vertical="top" wrapText="1"/>
    </xf>
    <xf numFmtId="0" fontId="16" fillId="2" borderId="7" xfId="0" applyFont="1" applyFill="1" applyBorder="1" applyAlignment="1">
      <alignment horizontal="center" vertical="top"/>
    </xf>
    <xf numFmtId="0" fontId="15" fillId="0" borderId="0" xfId="0" applyFont="1" applyAlignment="1">
      <alignment vertical="top"/>
    </xf>
    <xf numFmtId="0" fontId="11" fillId="5" borderId="1" xfId="0" applyFont="1" applyFill="1" applyBorder="1" applyAlignment="1">
      <alignment horizontal="left" vertical="top" wrapText="1"/>
    </xf>
    <xf numFmtId="0" fontId="11" fillId="2" borderId="3" xfId="0" applyFont="1" applyFill="1" applyBorder="1" applyAlignment="1">
      <alignment horizontal="center" vertical="top"/>
    </xf>
    <xf numFmtId="0" fontId="11" fillId="8" borderId="3" xfId="0" applyFont="1" applyFill="1" applyBorder="1" applyAlignment="1">
      <alignment horizontal="left" vertical="top" wrapText="1"/>
    </xf>
    <xf numFmtId="0" fontId="25" fillId="10" borderId="1" xfId="0" applyNumberFormat="1" applyFont="1" applyFill="1" applyBorder="1" applyAlignment="1" applyProtection="1">
      <alignment horizontal="left" vertical="top" wrapText="1"/>
    </xf>
    <xf numFmtId="0" fontId="26" fillId="0" borderId="1" xfId="0" applyNumberFormat="1" applyFont="1" applyFill="1" applyBorder="1" applyAlignment="1" applyProtection="1">
      <alignment vertical="top"/>
    </xf>
    <xf numFmtId="0" fontId="11" fillId="2" borderId="1" xfId="0" applyFont="1" applyFill="1" applyBorder="1" applyAlignment="1">
      <alignment vertical="top"/>
    </xf>
    <xf numFmtId="0" fontId="11" fillId="2" borderId="1" xfId="1" applyFont="1" applyFill="1" applyBorder="1" applyAlignment="1">
      <alignment horizontal="left" vertical="top" wrapText="1"/>
    </xf>
    <xf numFmtId="49" fontId="11" fillId="2" borderId="1" xfId="0" applyNumberFormat="1" applyFont="1" applyFill="1" applyBorder="1" applyAlignment="1">
      <alignment horizontal="center" vertical="top"/>
    </xf>
    <xf numFmtId="0" fontId="21" fillId="0" borderId="1" xfId="0" applyFont="1" applyBorder="1" applyAlignment="1">
      <alignment horizontal="left" vertical="top" wrapText="1"/>
    </xf>
    <xf numFmtId="0" fontId="21" fillId="8" borderId="0" xfId="0" applyFont="1" applyFill="1" applyAlignment="1">
      <alignment horizontal="left" vertical="top" wrapText="1"/>
    </xf>
    <xf numFmtId="49" fontId="11" fillId="8" borderId="1" xfId="0" applyNumberFormat="1" applyFont="1" applyFill="1" applyBorder="1" applyAlignment="1">
      <alignment horizontal="left" vertical="top" wrapText="1"/>
    </xf>
    <xf numFmtId="0" fontId="16" fillId="5" borderId="1" xfId="0" applyFont="1" applyFill="1" applyBorder="1" applyAlignment="1">
      <alignment horizontal="left" vertical="top" wrapText="1"/>
    </xf>
    <xf numFmtId="49" fontId="11" fillId="2" borderId="1" xfId="0" applyNumberFormat="1" applyFont="1" applyFill="1" applyBorder="1" applyAlignment="1">
      <alignment vertical="top"/>
    </xf>
    <xf numFmtId="0" fontId="9" fillId="8" borderId="1" xfId="0" applyFont="1" applyFill="1" applyBorder="1" applyAlignment="1">
      <alignment horizontal="left" vertical="top"/>
    </xf>
    <xf numFmtId="0" fontId="7" fillId="9" borderId="1" xfId="0" applyFont="1" applyFill="1" applyBorder="1" applyAlignment="1">
      <alignment horizontal="left" vertical="top" wrapText="1"/>
    </xf>
    <xf numFmtId="0" fontId="7" fillId="8" borderId="1" xfId="0" applyFont="1" applyFill="1" applyBorder="1" applyAlignment="1">
      <alignment horizontal="left" vertical="top" wrapText="1"/>
    </xf>
    <xf numFmtId="0" fontId="15" fillId="9" borderId="1" xfId="0" applyFont="1" applyFill="1" applyBorder="1" applyAlignment="1">
      <alignment vertical="top"/>
    </xf>
    <xf numFmtId="0" fontId="9" fillId="0" borderId="0" xfId="0" applyFont="1" applyAlignment="1">
      <alignment vertical="top"/>
    </xf>
    <xf numFmtId="0" fontId="9" fillId="0" borderId="0" xfId="0" applyFont="1" applyAlignment="1">
      <alignment horizontal="left" vertical="top"/>
    </xf>
    <xf numFmtId="0" fontId="15" fillId="7" borderId="0" xfId="0" applyFont="1" applyFill="1" applyAlignment="1">
      <alignment vertical="top"/>
    </xf>
    <xf numFmtId="0" fontId="7" fillId="0" borderId="4" xfId="0" applyFont="1" applyBorder="1" applyAlignment="1">
      <alignment vertical="center"/>
    </xf>
    <xf numFmtId="0" fontId="30" fillId="0" borderId="0" xfId="0" applyFont="1" applyAlignment="1">
      <alignment vertical="center"/>
    </xf>
    <xf numFmtId="0" fontId="31" fillId="0" borderId="0" xfId="0" applyFont="1" applyAlignment="1">
      <alignment vertical="center"/>
    </xf>
    <xf numFmtId="0" fontId="29" fillId="9" borderId="3" xfId="0" applyFont="1" applyFill="1" applyBorder="1" applyAlignment="1">
      <alignment horizontal="left" vertical="center" wrapText="1"/>
    </xf>
    <xf numFmtId="0" fontId="33" fillId="9" borderId="1" xfId="0" applyFont="1" applyFill="1" applyBorder="1" applyAlignment="1">
      <alignment horizontal="left" vertical="center"/>
    </xf>
    <xf numFmtId="0" fontId="34" fillId="9" borderId="1" xfId="0" applyFont="1" applyFill="1" applyBorder="1" applyAlignment="1">
      <alignment horizontal="left" vertical="center"/>
    </xf>
    <xf numFmtId="164" fontId="33" fillId="9" borderId="1" xfId="0" applyNumberFormat="1" applyFont="1" applyFill="1" applyBorder="1" applyAlignment="1">
      <alignment horizontal="left" vertical="center"/>
    </xf>
    <xf numFmtId="0" fontId="29" fillId="9" borderId="2" xfId="0" applyFont="1" applyFill="1" applyBorder="1" applyAlignment="1">
      <alignment horizontal="left" vertical="center" wrapText="1"/>
    </xf>
    <xf numFmtId="0" fontId="35" fillId="2" borderId="1" xfId="0" applyFont="1" applyFill="1" applyBorder="1" applyAlignment="1">
      <alignment horizontal="center" vertical="top"/>
    </xf>
    <xf numFmtId="0" fontId="36" fillId="2" borderId="1" xfId="0" applyFont="1" applyFill="1" applyBorder="1" applyAlignment="1">
      <alignment horizontal="left" vertical="top" wrapText="1"/>
    </xf>
    <xf numFmtId="0" fontId="35" fillId="2" borderId="1" xfId="0" applyFont="1" applyFill="1" applyBorder="1" applyAlignment="1">
      <alignment horizontal="center" vertical="top" wrapText="1"/>
    </xf>
    <xf numFmtId="0" fontId="33" fillId="0" borderId="0" xfId="0" applyFont="1" applyAlignment="1">
      <alignment vertical="top"/>
    </xf>
    <xf numFmtId="0" fontId="35" fillId="8" borderId="1" xfId="0" applyFont="1" applyFill="1" applyBorder="1" applyAlignment="1">
      <alignment horizontal="left" vertical="top" wrapText="1"/>
    </xf>
    <xf numFmtId="0" fontId="35" fillId="2" borderId="7" xfId="0" applyFont="1" applyFill="1" applyBorder="1" applyAlignment="1">
      <alignment horizontal="center" vertical="top"/>
    </xf>
    <xf numFmtId="0" fontId="33" fillId="4" borderId="1" xfId="0" applyFont="1" applyFill="1" applyBorder="1" applyAlignment="1">
      <alignment vertical="top" wrapText="1"/>
    </xf>
    <xf numFmtId="0" fontId="34" fillId="7" borderId="1" xfId="0" applyFont="1" applyFill="1" applyBorder="1" applyAlignment="1">
      <alignment vertical="top"/>
    </xf>
    <xf numFmtId="164" fontId="33" fillId="7" borderId="1" xfId="0" applyNumberFormat="1" applyFont="1" applyFill="1" applyBorder="1" applyAlignment="1">
      <alignment vertical="top"/>
    </xf>
    <xf numFmtId="164" fontId="33" fillId="0" borderId="1" xfId="0" applyNumberFormat="1" applyFont="1" applyBorder="1" applyAlignment="1">
      <alignment vertical="top"/>
    </xf>
    <xf numFmtId="0" fontId="33" fillId="6" borderId="1" xfId="0" applyFont="1" applyFill="1" applyBorder="1" applyAlignment="1">
      <alignment vertical="top"/>
    </xf>
    <xf numFmtId="164" fontId="33" fillId="0" borderId="1" xfId="0" applyNumberFormat="1" applyFont="1" applyBorder="1" applyAlignment="1">
      <alignment horizontal="right" vertical="top"/>
    </xf>
    <xf numFmtId="164" fontId="33" fillId="0" borderId="1" xfId="0" applyNumberFormat="1" applyFont="1" applyBorder="1" applyAlignment="1">
      <alignment horizontal="left" vertical="top"/>
    </xf>
    <xf numFmtId="0" fontId="33" fillId="0" borderId="1" xfId="0" applyFont="1" applyBorder="1" applyAlignment="1">
      <alignment vertical="top"/>
    </xf>
    <xf numFmtId="0" fontId="33" fillId="4" borderId="1" xfId="0" applyFont="1" applyFill="1" applyBorder="1" applyAlignment="1">
      <alignment vertical="top"/>
    </xf>
    <xf numFmtId="0" fontId="36" fillId="0" borderId="1" xfId="0" applyFont="1" applyFill="1" applyBorder="1" applyAlignment="1">
      <alignment horizontal="left" vertical="top" wrapText="1"/>
    </xf>
    <xf numFmtId="0" fontId="35" fillId="2" borderId="1" xfId="0" applyFont="1" applyFill="1" applyBorder="1" applyAlignment="1">
      <alignment vertical="top" wrapText="1"/>
    </xf>
    <xf numFmtId="0" fontId="36" fillId="2" borderId="1" xfId="0" applyFont="1" applyFill="1" applyBorder="1" applyAlignment="1">
      <alignment vertical="top" wrapText="1"/>
    </xf>
    <xf numFmtId="0" fontId="35" fillId="2" borderId="1" xfId="0" applyFont="1" applyFill="1" applyBorder="1" applyAlignment="1">
      <alignment horizontal="left" vertical="top" wrapText="1"/>
    </xf>
    <xf numFmtId="0" fontId="35" fillId="0" borderId="1" xfId="0" applyFont="1" applyFill="1" applyBorder="1" applyAlignment="1">
      <alignment horizontal="left" vertical="top" wrapText="1"/>
    </xf>
    <xf numFmtId="0" fontId="35" fillId="8" borderId="3" xfId="0" applyFont="1" applyFill="1" applyBorder="1" applyAlignment="1">
      <alignment horizontal="left" vertical="top" wrapText="1"/>
    </xf>
    <xf numFmtId="0" fontId="33" fillId="4" borderId="1" xfId="0" applyFont="1" applyFill="1" applyBorder="1" applyAlignment="1">
      <alignment horizontal="left" vertical="top"/>
    </xf>
    <xf numFmtId="0" fontId="37" fillId="10" borderId="1" xfId="0" applyNumberFormat="1" applyFont="1" applyFill="1" applyBorder="1" applyAlignment="1" applyProtection="1">
      <alignment horizontal="left" vertical="top" wrapText="1"/>
    </xf>
    <xf numFmtId="0" fontId="33" fillId="0" borderId="1" xfId="0" applyNumberFormat="1" applyFont="1" applyFill="1" applyBorder="1" applyAlignment="1" applyProtection="1">
      <alignment vertical="top"/>
    </xf>
    <xf numFmtId="0" fontId="35" fillId="2" borderId="1" xfId="0" applyFont="1" applyFill="1" applyBorder="1" applyAlignment="1">
      <alignment vertical="top"/>
    </xf>
    <xf numFmtId="0" fontId="35" fillId="2" borderId="1" xfId="1" applyFont="1" applyFill="1" applyBorder="1" applyAlignment="1">
      <alignment horizontal="left" vertical="top" wrapText="1"/>
    </xf>
    <xf numFmtId="0" fontId="38" fillId="0" borderId="1" xfId="0" applyFont="1" applyBorder="1" applyAlignment="1">
      <alignment horizontal="left" vertical="top" wrapText="1"/>
    </xf>
    <xf numFmtId="0" fontId="38" fillId="8" borderId="0" xfId="0" applyFont="1" applyFill="1" applyAlignment="1">
      <alignment horizontal="left" vertical="top" wrapText="1"/>
    </xf>
    <xf numFmtId="49" fontId="35" fillId="8" borderId="1" xfId="0" applyNumberFormat="1" applyFont="1" applyFill="1" applyBorder="1" applyAlignment="1">
      <alignment horizontal="left" vertical="top" wrapText="1"/>
    </xf>
    <xf numFmtId="49" fontId="35" fillId="2" borderId="1" xfId="0" applyNumberFormat="1" applyFont="1" applyFill="1" applyBorder="1" applyAlignment="1">
      <alignment vertical="top"/>
    </xf>
    <xf numFmtId="0" fontId="36" fillId="9" borderId="1" xfId="0" applyFont="1" applyFill="1" applyBorder="1" applyAlignment="1">
      <alignment vertical="top"/>
    </xf>
    <xf numFmtId="0" fontId="35" fillId="9" borderId="1" xfId="0" applyFont="1" applyFill="1" applyBorder="1" applyAlignment="1">
      <alignment horizontal="left" vertical="top" wrapText="1"/>
    </xf>
    <xf numFmtId="0" fontId="33" fillId="9" borderId="1" xfId="0" applyFont="1" applyFill="1" applyBorder="1" applyAlignment="1">
      <alignment vertical="top"/>
    </xf>
    <xf numFmtId="0" fontId="34" fillId="9" borderId="1" xfId="0" applyFont="1" applyFill="1" applyBorder="1" applyAlignment="1">
      <alignment vertical="top"/>
    </xf>
    <xf numFmtId="164" fontId="33" fillId="9" borderId="1" xfId="0" applyNumberFormat="1" applyFont="1" applyFill="1" applyBorder="1" applyAlignment="1">
      <alignment vertical="top"/>
    </xf>
    <xf numFmtId="164" fontId="33" fillId="9" borderId="1" xfId="0" applyNumberFormat="1" applyFont="1" applyFill="1" applyBorder="1" applyAlignment="1">
      <alignment horizontal="right" vertical="top"/>
    </xf>
    <xf numFmtId="164" fontId="33" fillId="9" borderId="1" xfId="0" applyNumberFormat="1" applyFont="1" applyFill="1" applyBorder="1" applyAlignment="1">
      <alignment horizontal="left" vertical="top"/>
    </xf>
    <xf numFmtId="0" fontId="31" fillId="0" borderId="0" xfId="0" applyFont="1" applyAlignment="1">
      <alignment horizontal="left" vertical="center"/>
    </xf>
    <xf numFmtId="0" fontId="35" fillId="2" borderId="1" xfId="0" applyFont="1" applyFill="1" applyBorder="1" applyAlignment="1">
      <alignment horizontal="left" vertical="top"/>
    </xf>
    <xf numFmtId="0" fontId="35" fillId="2" borderId="3" xfId="0" applyFont="1" applyFill="1" applyBorder="1" applyAlignment="1">
      <alignment horizontal="left" vertical="top"/>
    </xf>
    <xf numFmtId="49" fontId="35" fillId="2" borderId="1" xfId="0" applyNumberFormat="1" applyFont="1" applyFill="1" applyBorder="1" applyAlignment="1">
      <alignment horizontal="left" vertical="top" wrapText="1"/>
    </xf>
    <xf numFmtId="49" fontId="35" fillId="2" borderId="1" xfId="0" applyNumberFormat="1" applyFont="1" applyFill="1" applyBorder="1" applyAlignment="1">
      <alignment horizontal="left" vertical="top"/>
    </xf>
    <xf numFmtId="0" fontId="36" fillId="9" borderId="1" xfId="0" applyFont="1" applyFill="1" applyBorder="1" applyAlignment="1">
      <alignment horizontal="left" vertical="top"/>
    </xf>
    <xf numFmtId="0" fontId="7" fillId="0" borderId="0" xfId="0" applyFont="1" applyAlignment="1">
      <alignment horizontal="center" vertical="top"/>
    </xf>
    <xf numFmtId="0" fontId="6" fillId="0" borderId="0" xfId="0" applyFont="1" applyAlignment="1">
      <alignment horizontal="center" vertical="top"/>
    </xf>
    <xf numFmtId="0" fontId="7" fillId="0" borderId="0" xfId="0" applyFont="1" applyAlignment="1">
      <alignment horizontal="left" vertical="top"/>
    </xf>
    <xf numFmtId="0" fontId="5" fillId="0" borderId="0" xfId="0" applyFont="1" applyAlignment="1">
      <alignment horizontal="center" vertical="top"/>
    </xf>
    <xf numFmtId="0" fontId="7" fillId="0" borderId="5" xfId="0" applyFont="1" applyBorder="1" applyAlignment="1">
      <alignment horizontal="left" vertical="top"/>
    </xf>
    <xf numFmtId="0" fontId="7" fillId="0" borderId="0" xfId="0" applyFont="1" applyAlignment="1">
      <alignment vertical="top"/>
    </xf>
    <xf numFmtId="0" fontId="10" fillId="5" borderId="3" xfId="0" applyFont="1" applyFill="1" applyBorder="1" applyAlignment="1">
      <alignment horizontal="left" vertical="top" wrapText="1"/>
    </xf>
    <xf numFmtId="0" fontId="14" fillId="0" borderId="1" xfId="0" applyFont="1" applyBorder="1" applyAlignment="1">
      <alignment vertical="top"/>
    </xf>
    <xf numFmtId="0" fontId="12" fillId="0" borderId="1" xfId="0" applyFont="1" applyFill="1" applyBorder="1" applyAlignment="1">
      <alignment horizontal="center" vertical="top"/>
    </xf>
    <xf numFmtId="0" fontId="12" fillId="0" borderId="1" xfId="0" applyFont="1" applyFill="1" applyBorder="1" applyAlignment="1">
      <alignment horizontal="left" vertical="top" wrapText="1"/>
    </xf>
    <xf numFmtId="0" fontId="12" fillId="0" borderId="1" xfId="0" applyFont="1" applyFill="1" applyBorder="1" applyAlignment="1">
      <alignment horizontal="center" vertical="top" wrapText="1"/>
    </xf>
    <xf numFmtId="0" fontId="14" fillId="0" borderId="1" xfId="0" applyFont="1" applyFill="1" applyBorder="1" applyAlignment="1">
      <alignment vertical="top"/>
    </xf>
    <xf numFmtId="0" fontId="14" fillId="0" borderId="0" xfId="0" applyFont="1" applyFill="1" applyAlignment="1">
      <alignment vertical="top"/>
    </xf>
    <xf numFmtId="0" fontId="14" fillId="0" borderId="1" xfId="0" applyFont="1" applyBorder="1" applyAlignment="1">
      <alignment vertical="top" wrapText="1"/>
    </xf>
    <xf numFmtId="0" fontId="15" fillId="0" borderId="1" xfId="0" applyFont="1" applyBorder="1" applyAlignment="1">
      <alignment vertical="top"/>
    </xf>
    <xf numFmtId="0" fontId="11" fillId="2" borderId="1" xfId="1" applyFont="1" applyFill="1" applyBorder="1" applyAlignment="1">
      <alignment horizontal="center" vertical="top" wrapText="1"/>
    </xf>
    <xf numFmtId="49" fontId="12" fillId="0" borderId="1" xfId="0" applyNumberFormat="1" applyFont="1" applyFill="1" applyBorder="1" applyAlignment="1">
      <alignment horizontal="center" vertical="top"/>
    </xf>
    <xf numFmtId="0" fontId="14" fillId="0" borderId="1" xfId="0" applyFont="1" applyFill="1" applyBorder="1" applyAlignment="1">
      <alignment vertical="top" wrapText="1"/>
    </xf>
    <xf numFmtId="0" fontId="33" fillId="0" borderId="0" xfId="0" applyFont="1" applyFill="1" applyAlignment="1">
      <alignment vertical="top"/>
    </xf>
    <xf numFmtId="0" fontId="12" fillId="0" borderId="1" xfId="1" applyFont="1" applyFill="1" applyBorder="1" applyAlignment="1">
      <alignment horizontal="left" vertical="top" wrapText="1"/>
    </xf>
    <xf numFmtId="0" fontId="12" fillId="0" borderId="1" xfId="1" applyFont="1" applyFill="1" applyBorder="1" applyAlignment="1">
      <alignment horizontal="center" vertical="top" wrapText="1"/>
    </xf>
    <xf numFmtId="0" fontId="0" fillId="12" borderId="0" xfId="0" applyFill="1" applyAlignment="1">
      <alignment vertical="top"/>
    </xf>
    <xf numFmtId="0" fontId="0" fillId="0" borderId="0" xfId="0" applyAlignment="1">
      <alignment vertical="top" wrapText="1"/>
    </xf>
    <xf numFmtId="0" fontId="7" fillId="2" borderId="0" xfId="0" applyFont="1" applyFill="1" applyBorder="1" applyAlignment="1">
      <alignment horizontal="left" vertical="top" wrapText="1"/>
    </xf>
    <xf numFmtId="0" fontId="0" fillId="11" borderId="0" xfId="0" applyNumberFormat="1" applyFont="1" applyFill="1" applyBorder="1" applyAlignment="1" applyProtection="1">
      <alignment vertical="top"/>
    </xf>
    <xf numFmtId="0" fontId="0" fillId="12" borderId="1" xfId="0" applyFill="1" applyBorder="1" applyAlignment="1">
      <alignment vertical="top"/>
    </xf>
    <xf numFmtId="0" fontId="14" fillId="12" borderId="1" xfId="0" applyFont="1" applyFill="1" applyBorder="1" applyAlignment="1">
      <alignment vertical="top"/>
    </xf>
    <xf numFmtId="166" fontId="0" fillId="0" borderId="0" xfId="0" applyNumberFormat="1" applyAlignment="1">
      <alignment horizontal="right" vertical="top"/>
    </xf>
    <xf numFmtId="166" fontId="0" fillId="0" borderId="0" xfId="0" applyNumberFormat="1" applyBorder="1" applyAlignment="1">
      <alignment horizontal="right" vertical="top"/>
    </xf>
    <xf numFmtId="166" fontId="0" fillId="0" borderId="1" xfId="0" applyNumberFormat="1" applyBorder="1" applyAlignment="1">
      <alignment horizontal="right" vertical="top"/>
    </xf>
    <xf numFmtId="166" fontId="11" fillId="2" borderId="1" xfId="0" applyNumberFormat="1" applyFont="1" applyFill="1" applyBorder="1" applyAlignment="1">
      <alignment horizontal="right" vertical="top" wrapText="1"/>
    </xf>
    <xf numFmtId="166" fontId="14" fillId="0" borderId="1" xfId="0" applyNumberFormat="1" applyFont="1" applyFill="1" applyBorder="1" applyAlignment="1">
      <alignment horizontal="right" vertical="top"/>
    </xf>
    <xf numFmtId="166" fontId="14" fillId="0" borderId="1" xfId="0" applyNumberFormat="1" applyFont="1" applyBorder="1" applyAlignment="1">
      <alignment horizontal="right" vertical="top"/>
    </xf>
    <xf numFmtId="166" fontId="14" fillId="0" borderId="1" xfId="0" applyNumberFormat="1" applyFont="1" applyFill="1" applyBorder="1" applyAlignment="1">
      <alignment horizontal="right" vertical="top" wrapText="1"/>
    </xf>
    <xf numFmtId="0" fontId="11" fillId="0" borderId="1" xfId="0" applyFont="1" applyFill="1" applyBorder="1" applyAlignment="1">
      <alignment horizontal="center" vertical="top"/>
    </xf>
    <xf numFmtId="0" fontId="11" fillId="0" borderId="1" xfId="0" applyFont="1" applyFill="1" applyBorder="1" applyAlignment="1">
      <alignment horizontal="left" vertical="top" wrapText="1"/>
    </xf>
    <xf numFmtId="0" fontId="11" fillId="0" borderId="1" xfId="0" applyFont="1" applyFill="1" applyBorder="1" applyAlignment="1">
      <alignment horizontal="center" vertical="top" wrapText="1"/>
    </xf>
    <xf numFmtId="0" fontId="41" fillId="0" borderId="1" xfId="0" applyFont="1" applyFill="1" applyBorder="1" applyAlignment="1">
      <alignment vertical="top" wrapText="1"/>
    </xf>
    <xf numFmtId="166" fontId="41" fillId="0" borderId="1" xfId="0" applyNumberFormat="1" applyFont="1" applyFill="1" applyBorder="1" applyAlignment="1">
      <alignment horizontal="right" vertical="top"/>
    </xf>
    <xf numFmtId="0" fontId="41" fillId="0" borderId="0" xfId="0" applyFont="1" applyFill="1" applyAlignment="1">
      <alignment vertical="top"/>
    </xf>
    <xf numFmtId="0" fontId="41" fillId="0" borderId="1" xfId="0" applyFont="1" applyFill="1" applyBorder="1" applyAlignment="1">
      <alignment vertical="top"/>
    </xf>
    <xf numFmtId="166" fontId="0" fillId="0" borderId="0" xfId="0" applyNumberFormat="1" applyAlignment="1">
      <alignment vertical="top"/>
    </xf>
    <xf numFmtId="0" fontId="7" fillId="0" borderId="4" xfId="0" applyFont="1" applyBorder="1" applyAlignment="1">
      <alignment horizontal="left" vertical="top"/>
    </xf>
    <xf numFmtId="166" fontId="0" fillId="12" borderId="0" xfId="0" applyNumberFormat="1" applyFill="1" applyAlignment="1">
      <alignment vertical="top"/>
    </xf>
    <xf numFmtId="0" fontId="0" fillId="2" borderId="0" xfId="0" applyFill="1" applyAlignment="1">
      <alignment vertical="top"/>
    </xf>
    <xf numFmtId="164" fontId="0" fillId="13" borderId="1" xfId="0" applyNumberFormat="1" applyFill="1" applyBorder="1" applyAlignment="1">
      <alignment vertical="top"/>
    </xf>
    <xf numFmtId="166" fontId="14" fillId="0" borderId="1" xfId="0" applyNumberFormat="1" applyFont="1" applyBorder="1" applyAlignment="1">
      <alignment vertical="top"/>
    </xf>
    <xf numFmtId="0" fontId="42" fillId="0" borderId="0" xfId="0" applyFont="1" applyAlignment="1">
      <alignment horizontal="left" vertical="center"/>
    </xf>
    <xf numFmtId="0" fontId="0" fillId="15" borderId="1" xfId="0" applyFill="1" applyBorder="1" applyAlignment="1">
      <alignment vertical="top"/>
    </xf>
    <xf numFmtId="0" fontId="0" fillId="15" borderId="1" xfId="0" applyFill="1" applyBorder="1" applyAlignment="1">
      <alignment vertical="top" wrapText="1"/>
    </xf>
    <xf numFmtId="164" fontId="14" fillId="15" borderId="1" xfId="0" applyNumberFormat="1" applyFont="1" applyFill="1" applyBorder="1" applyAlignment="1">
      <alignment vertical="top"/>
    </xf>
    <xf numFmtId="164" fontId="0" fillId="15" borderId="1" xfId="0" applyNumberFormat="1" applyFill="1" applyBorder="1" applyAlignment="1">
      <alignment vertical="top"/>
    </xf>
    <xf numFmtId="0" fontId="0" fillId="0" borderId="1" xfId="0" applyBorder="1" applyAlignment="1">
      <alignment horizontal="left" vertical="top"/>
    </xf>
    <xf numFmtId="0" fontId="11" fillId="2" borderId="3" xfId="0" applyFont="1" applyFill="1" applyBorder="1" applyAlignment="1">
      <alignment horizontal="left" vertical="top" wrapText="1"/>
    </xf>
    <xf numFmtId="0" fontId="11" fillId="2" borderId="3" xfId="0" applyFont="1" applyFill="1" applyBorder="1" applyAlignment="1">
      <alignment horizontal="center" vertical="top" wrapText="1"/>
    </xf>
    <xf numFmtId="0" fontId="0" fillId="0" borderId="3" xfId="0" applyBorder="1" applyAlignment="1">
      <alignment vertical="top" wrapText="1"/>
    </xf>
    <xf numFmtId="166" fontId="0" fillId="0" borderId="3" xfId="0" applyNumberFormat="1" applyBorder="1" applyAlignment="1">
      <alignment horizontal="right" vertical="top"/>
    </xf>
    <xf numFmtId="166" fontId="14" fillId="0" borderId="3" xfId="0" applyNumberFormat="1" applyFont="1" applyBorder="1" applyAlignment="1">
      <alignment vertical="top"/>
    </xf>
    <xf numFmtId="164" fontId="0" fillId="13" borderId="2" xfId="0" applyNumberFormat="1" applyFill="1" applyBorder="1" applyAlignment="1">
      <alignment vertical="top"/>
    </xf>
    <xf numFmtId="0" fontId="11" fillId="15" borderId="1" xfId="0" applyFont="1" applyFill="1" applyBorder="1" applyAlignment="1">
      <alignment horizontal="center" vertical="top"/>
    </xf>
    <xf numFmtId="0" fontId="9" fillId="15" borderId="1" xfId="0" applyFont="1" applyFill="1" applyBorder="1" applyAlignment="1">
      <alignment vertical="top"/>
    </xf>
    <xf numFmtId="166" fontId="0" fillId="15" borderId="1" xfId="0" applyNumberFormat="1" applyFill="1" applyBorder="1" applyAlignment="1">
      <alignment horizontal="right" vertical="top"/>
    </xf>
    <xf numFmtId="166" fontId="0" fillId="15" borderId="1" xfId="0" applyNumberFormat="1" applyFill="1" applyBorder="1" applyAlignment="1">
      <alignment vertical="top"/>
    </xf>
    <xf numFmtId="0" fontId="12" fillId="8" borderId="1" xfId="0" applyFont="1" applyFill="1" applyBorder="1" applyAlignment="1">
      <alignment horizontal="left" vertical="top" wrapText="1"/>
    </xf>
    <xf numFmtId="164" fontId="0" fillId="0" borderId="3" xfId="0" applyNumberFormat="1" applyBorder="1" applyAlignment="1">
      <alignment vertical="top"/>
    </xf>
    <xf numFmtId="164" fontId="14" fillId="0" borderId="0" xfId="0" applyNumberFormat="1" applyFont="1" applyAlignment="1">
      <alignment vertical="top"/>
    </xf>
    <xf numFmtId="164" fontId="0" fillId="14" borderId="0" xfId="0" applyNumberFormat="1" applyFill="1" applyAlignment="1">
      <alignment vertical="top"/>
    </xf>
    <xf numFmtId="0" fontId="10" fillId="3" borderId="1" xfId="0" applyFont="1" applyFill="1" applyBorder="1" applyAlignment="1">
      <alignment vertical="top" wrapText="1"/>
    </xf>
    <xf numFmtId="0" fontId="10" fillId="3" borderId="3" xfId="0" applyFont="1" applyFill="1" applyBorder="1" applyAlignment="1">
      <alignment vertical="top" wrapText="1"/>
    </xf>
    <xf numFmtId="0" fontId="10" fillId="3" borderId="1" xfId="0" applyFont="1" applyFill="1" applyBorder="1" applyAlignment="1">
      <alignment vertical="top"/>
    </xf>
    <xf numFmtId="166" fontId="14" fillId="15" borderId="1" xfId="0" applyNumberFormat="1" applyFont="1" applyFill="1" applyBorder="1" applyAlignment="1">
      <alignment horizontal="right" vertical="center"/>
    </xf>
    <xf numFmtId="0" fontId="14" fillId="15" borderId="0" xfId="0" applyFont="1" applyFill="1" applyAlignment="1">
      <alignment vertical="center"/>
    </xf>
    <xf numFmtId="164" fontId="14" fillId="15" borderId="1" xfId="0" applyNumberFormat="1" applyFont="1" applyFill="1" applyBorder="1" applyAlignment="1">
      <alignment vertical="center"/>
    </xf>
    <xf numFmtId="164" fontId="14" fillId="15" borderId="1" xfId="0" applyNumberFormat="1" applyFont="1" applyFill="1" applyBorder="1" applyAlignment="1">
      <alignment vertical="center" wrapText="1"/>
    </xf>
    <xf numFmtId="0" fontId="14" fillId="15" borderId="1" xfId="0" applyFont="1" applyFill="1" applyBorder="1" applyAlignment="1">
      <alignment vertical="center"/>
    </xf>
    <xf numFmtId="0" fontId="43" fillId="8" borderId="3" xfId="0" applyFont="1" applyFill="1" applyBorder="1" applyAlignment="1">
      <alignment horizontal="left" vertical="center" wrapText="1"/>
    </xf>
    <xf numFmtId="0" fontId="14" fillId="15" borderId="1" xfId="0" applyFont="1" applyFill="1" applyBorder="1" applyAlignment="1">
      <alignment vertical="center" wrapText="1"/>
    </xf>
    <xf numFmtId="0" fontId="5" fillId="15" borderId="1" xfId="0" applyFont="1" applyFill="1" applyBorder="1" applyAlignment="1">
      <alignment vertical="center"/>
    </xf>
    <xf numFmtId="0" fontId="5" fillId="15" borderId="1" xfId="0" applyFont="1" applyFill="1" applyBorder="1" applyAlignment="1">
      <alignment vertical="center" wrapText="1"/>
    </xf>
    <xf numFmtId="0" fontId="5" fillId="15" borderId="3" xfId="0" applyFont="1" applyFill="1" applyBorder="1" applyAlignment="1">
      <alignment vertical="center" wrapText="1"/>
    </xf>
    <xf numFmtId="0" fontId="7" fillId="0" borderId="0" xfId="0" applyFont="1" applyAlignment="1">
      <alignment horizontal="left" vertical="center" wrapText="1"/>
    </xf>
    <xf numFmtId="0" fontId="8" fillId="0" borderId="0" xfId="0" applyFont="1" applyAlignment="1">
      <alignment horizontal="center" vertical="center"/>
    </xf>
    <xf numFmtId="0" fontId="7" fillId="0" borderId="4" xfId="0" applyFont="1" applyBorder="1" applyAlignment="1">
      <alignment horizontal="left" vertical="center"/>
    </xf>
    <xf numFmtId="0" fontId="10" fillId="3" borderId="1" xfId="0" applyFont="1" applyFill="1" applyBorder="1" applyAlignment="1">
      <alignment horizontal="center" vertical="center"/>
    </xf>
    <xf numFmtId="0" fontId="10" fillId="3" borderId="1" xfId="0" applyFont="1" applyFill="1" applyBorder="1" applyAlignment="1">
      <alignment horizontal="center" vertical="center" wrapText="1"/>
    </xf>
    <xf numFmtId="0" fontId="10" fillId="3" borderId="3" xfId="0" applyFont="1" applyFill="1" applyBorder="1" applyAlignment="1">
      <alignment horizontal="center" vertical="center" wrapText="1"/>
    </xf>
    <xf numFmtId="0" fontId="10" fillId="3" borderId="2" xfId="0" applyFont="1" applyFill="1" applyBorder="1" applyAlignment="1">
      <alignment horizontal="center" vertical="center" wrapText="1"/>
    </xf>
    <xf numFmtId="0" fontId="10" fillId="3" borderId="7" xfId="0" applyFont="1" applyFill="1" applyBorder="1" applyAlignment="1">
      <alignment horizontal="center" vertical="center" wrapText="1"/>
    </xf>
    <xf numFmtId="0" fontId="7" fillId="0" borderId="0" xfId="0" applyFont="1" applyAlignment="1">
      <alignment horizontal="left" vertical="top" wrapText="1"/>
    </xf>
    <xf numFmtId="0" fontId="8" fillId="0" borderId="0" xfId="0" applyFont="1" applyAlignment="1">
      <alignment horizontal="center" vertical="top"/>
    </xf>
    <xf numFmtId="0" fontId="7" fillId="0" borderId="4" xfId="0" applyFont="1" applyBorder="1" applyAlignment="1">
      <alignment horizontal="left" vertical="top"/>
    </xf>
    <xf numFmtId="164" fontId="14" fillId="9" borderId="3" xfId="0" applyNumberFormat="1" applyFont="1" applyFill="1" applyBorder="1" applyAlignment="1">
      <alignment horizontal="left" vertical="center" wrapText="1"/>
    </xf>
    <xf numFmtId="164" fontId="14" fillId="9" borderId="2" xfId="0" applyNumberFormat="1" applyFont="1" applyFill="1" applyBorder="1" applyAlignment="1">
      <alignment horizontal="left" vertical="center" wrapText="1"/>
    </xf>
    <xf numFmtId="164" fontId="14" fillId="9" borderId="3" xfId="0" applyNumberFormat="1" applyFont="1" applyFill="1" applyBorder="1" applyAlignment="1">
      <alignment horizontal="left" vertical="center"/>
    </xf>
    <xf numFmtId="164" fontId="14" fillId="9" borderId="2" xfId="0" applyNumberFormat="1" applyFont="1" applyFill="1" applyBorder="1" applyAlignment="1">
      <alignment horizontal="left" vertical="center"/>
    </xf>
    <xf numFmtId="0" fontId="28" fillId="8" borderId="3" xfId="0" applyFont="1" applyFill="1" applyBorder="1" applyAlignment="1">
      <alignment horizontal="left" vertical="center" wrapText="1"/>
    </xf>
    <xf numFmtId="0" fontId="28" fillId="8" borderId="2" xfId="0" applyFont="1" applyFill="1" applyBorder="1" applyAlignment="1">
      <alignment horizontal="left" vertical="center" wrapText="1"/>
    </xf>
    <xf numFmtId="0" fontId="27" fillId="9" borderId="7" xfId="0" applyFont="1" applyFill="1" applyBorder="1" applyAlignment="1">
      <alignment horizontal="left" vertical="center" wrapText="1"/>
    </xf>
    <xf numFmtId="0" fontId="27" fillId="9" borderId="1" xfId="0" applyFont="1" applyFill="1" applyBorder="1" applyAlignment="1">
      <alignment horizontal="left" vertical="center"/>
    </xf>
    <xf numFmtId="0" fontId="27" fillId="9" borderId="1" xfId="0" applyFont="1" applyFill="1" applyBorder="1" applyAlignment="1">
      <alignment horizontal="left" vertical="center" wrapText="1"/>
    </xf>
    <xf numFmtId="0" fontId="27" fillId="9" borderId="3" xfId="0" applyFont="1" applyFill="1" applyBorder="1" applyAlignment="1">
      <alignment horizontal="left" vertical="center" wrapText="1"/>
    </xf>
    <xf numFmtId="0" fontId="27" fillId="9" borderId="2" xfId="0" applyFont="1" applyFill="1" applyBorder="1" applyAlignment="1">
      <alignment horizontal="left" vertical="center" wrapText="1"/>
    </xf>
    <xf numFmtId="164" fontId="33" fillId="9" borderId="3" xfId="0" applyNumberFormat="1" applyFont="1" applyFill="1" applyBorder="1" applyAlignment="1">
      <alignment horizontal="left" vertical="center" wrapText="1"/>
    </xf>
    <xf numFmtId="164" fontId="33" fillId="9" borderId="2" xfId="0" applyNumberFormat="1" applyFont="1" applyFill="1" applyBorder="1" applyAlignment="1">
      <alignment horizontal="left" vertical="center" wrapText="1"/>
    </xf>
    <xf numFmtId="164" fontId="33" fillId="9" borderId="3" xfId="0" applyNumberFormat="1" applyFont="1" applyFill="1" applyBorder="1" applyAlignment="1">
      <alignment horizontal="left" vertical="center"/>
    </xf>
    <xf numFmtId="164" fontId="33" fillId="9" borderId="2" xfId="0" applyNumberFormat="1" applyFont="1" applyFill="1" applyBorder="1" applyAlignment="1">
      <alignment horizontal="left" vertical="center"/>
    </xf>
    <xf numFmtId="0" fontId="29" fillId="9" borderId="1" xfId="0" applyFont="1" applyFill="1" applyBorder="1" applyAlignment="1">
      <alignment horizontal="left" vertical="center"/>
    </xf>
    <xf numFmtId="0" fontId="29" fillId="9" borderId="1" xfId="0" applyFont="1" applyFill="1" applyBorder="1" applyAlignment="1">
      <alignment horizontal="left" vertical="center" wrapText="1"/>
    </xf>
    <xf numFmtId="0" fontId="29" fillId="9" borderId="3" xfId="0" applyFont="1" applyFill="1" applyBorder="1" applyAlignment="1">
      <alignment horizontal="left" vertical="center" wrapText="1"/>
    </xf>
    <xf numFmtId="0" fontId="29" fillId="9" borderId="2" xfId="0" applyFont="1" applyFill="1" applyBorder="1" applyAlignment="1">
      <alignment horizontal="left" vertical="center" wrapText="1"/>
    </xf>
    <xf numFmtId="0" fontId="32" fillId="8" borderId="3" xfId="0" applyFont="1" applyFill="1" applyBorder="1" applyAlignment="1">
      <alignment horizontal="left" vertical="center" wrapText="1"/>
    </xf>
    <xf numFmtId="0" fontId="32" fillId="8" borderId="2" xfId="0" applyFont="1" applyFill="1" applyBorder="1" applyAlignment="1">
      <alignment horizontal="left" vertical="center" wrapText="1"/>
    </xf>
    <xf numFmtId="0" fontId="29" fillId="9" borderId="7" xfId="0" applyFont="1" applyFill="1" applyBorder="1" applyAlignment="1">
      <alignment horizontal="left" vertical="center" wrapText="1"/>
    </xf>
    <xf numFmtId="0" fontId="7" fillId="0" borderId="0" xfId="0" applyFont="1" applyBorder="1" applyAlignment="1">
      <alignment horizontal="left" vertical="top"/>
    </xf>
    <xf numFmtId="0" fontId="43" fillId="3" borderId="3" xfId="0" applyFont="1" applyFill="1" applyBorder="1" applyAlignment="1">
      <alignment horizontal="left" vertical="center" wrapText="1"/>
    </xf>
    <xf numFmtId="0" fontId="11" fillId="3" borderId="1" xfId="0" applyFont="1" applyFill="1" applyBorder="1" applyAlignment="1">
      <alignment horizontal="left" vertical="top" wrapText="1"/>
    </xf>
    <xf numFmtId="0" fontId="12" fillId="3" borderId="1" xfId="0" applyFont="1" applyFill="1" applyBorder="1" applyAlignment="1">
      <alignment horizontal="left" vertical="top" wrapText="1"/>
    </xf>
    <xf numFmtId="0" fontId="11" fillId="3" borderId="3" xfId="0" applyFont="1" applyFill="1" applyBorder="1" applyAlignment="1">
      <alignment horizontal="left" vertical="top" wrapText="1"/>
    </xf>
    <xf numFmtId="0" fontId="9" fillId="3" borderId="1" xfId="0" applyFont="1" applyFill="1" applyBorder="1" applyAlignment="1">
      <alignment horizontal="left" vertical="top"/>
    </xf>
  </cellXfs>
  <cellStyles count="9">
    <cellStyle name="ColStyle2" xfId="2"/>
    <cellStyle name="ColStyle3" xfId="3"/>
    <cellStyle name="ColStyle4" xfId="4"/>
    <cellStyle name="ColStyle5" xfId="5"/>
    <cellStyle name="ColStyle6" xfId="6"/>
    <cellStyle name="Гиперссылка" xfId="8" builtinId="8"/>
    <cellStyle name="Обычный" xfId="0" builtinId="0"/>
    <cellStyle name="Обычный 17 2" xfId="7"/>
    <cellStyle name="Обычный 18"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6.jpeg"/><Relationship Id="rId18" Type="http://schemas.openxmlformats.org/officeDocument/2006/relationships/image" Target="../media/image21.png"/><Relationship Id="rId3" Type="http://schemas.openxmlformats.org/officeDocument/2006/relationships/image" Target="../media/image6.png"/><Relationship Id="rId7" Type="http://schemas.openxmlformats.org/officeDocument/2006/relationships/image" Target="../media/image10.jpeg"/><Relationship Id="rId12" Type="http://schemas.openxmlformats.org/officeDocument/2006/relationships/image" Target="../media/image15.png"/><Relationship Id="rId17" Type="http://schemas.openxmlformats.org/officeDocument/2006/relationships/image" Target="../media/image20.png"/><Relationship Id="rId2" Type="http://schemas.openxmlformats.org/officeDocument/2006/relationships/image" Target="../media/image5.png"/><Relationship Id="rId16" Type="http://schemas.openxmlformats.org/officeDocument/2006/relationships/image" Target="../media/image19.png"/><Relationship Id="rId20" Type="http://schemas.openxmlformats.org/officeDocument/2006/relationships/image" Target="../media/image23.png"/><Relationship Id="rId1" Type="http://schemas.openxmlformats.org/officeDocument/2006/relationships/image" Target="../media/image4.jpeg"/><Relationship Id="rId6" Type="http://schemas.openxmlformats.org/officeDocument/2006/relationships/image" Target="../media/image9.png"/><Relationship Id="rId11" Type="http://schemas.openxmlformats.org/officeDocument/2006/relationships/image" Target="../media/image14.jpeg"/><Relationship Id="rId5" Type="http://schemas.openxmlformats.org/officeDocument/2006/relationships/image" Target="../media/image8.png"/><Relationship Id="rId15" Type="http://schemas.openxmlformats.org/officeDocument/2006/relationships/image" Target="../media/image18.png"/><Relationship Id="rId10" Type="http://schemas.openxmlformats.org/officeDocument/2006/relationships/image" Target="../media/image13.jpe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jpeg"/><Relationship Id="rId14" Type="http://schemas.openxmlformats.org/officeDocument/2006/relationships/image" Target="../media/image17.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6.jpeg"/><Relationship Id="rId18" Type="http://schemas.openxmlformats.org/officeDocument/2006/relationships/image" Target="../media/image21.png"/><Relationship Id="rId3" Type="http://schemas.openxmlformats.org/officeDocument/2006/relationships/image" Target="../media/image6.png"/><Relationship Id="rId7" Type="http://schemas.openxmlformats.org/officeDocument/2006/relationships/image" Target="../media/image10.jpeg"/><Relationship Id="rId12" Type="http://schemas.openxmlformats.org/officeDocument/2006/relationships/image" Target="../media/image15.png"/><Relationship Id="rId17" Type="http://schemas.openxmlformats.org/officeDocument/2006/relationships/image" Target="../media/image20.png"/><Relationship Id="rId2" Type="http://schemas.openxmlformats.org/officeDocument/2006/relationships/image" Target="../media/image5.png"/><Relationship Id="rId16" Type="http://schemas.openxmlformats.org/officeDocument/2006/relationships/image" Target="../media/image19.png"/><Relationship Id="rId20" Type="http://schemas.openxmlformats.org/officeDocument/2006/relationships/image" Target="../media/image23.png"/><Relationship Id="rId1" Type="http://schemas.openxmlformats.org/officeDocument/2006/relationships/image" Target="../media/image4.jpeg"/><Relationship Id="rId6" Type="http://schemas.openxmlformats.org/officeDocument/2006/relationships/image" Target="../media/image9.png"/><Relationship Id="rId11" Type="http://schemas.openxmlformats.org/officeDocument/2006/relationships/image" Target="../media/image14.jpeg"/><Relationship Id="rId5" Type="http://schemas.openxmlformats.org/officeDocument/2006/relationships/image" Target="../media/image8.png"/><Relationship Id="rId15" Type="http://schemas.openxmlformats.org/officeDocument/2006/relationships/image" Target="../media/image18.png"/><Relationship Id="rId10" Type="http://schemas.openxmlformats.org/officeDocument/2006/relationships/image" Target="../media/image13.jpe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jpeg"/><Relationship Id="rId14" Type="http://schemas.openxmlformats.org/officeDocument/2006/relationships/image" Target="../media/image17.jpeg"/></Relationships>
</file>

<file path=xl/drawings/drawing1.xml><?xml version="1.0" encoding="utf-8"?>
<xdr:wsDr xmlns:xdr="http://schemas.openxmlformats.org/drawingml/2006/spreadsheetDrawing" xmlns:a="http://schemas.openxmlformats.org/drawingml/2006/main">
  <xdr:twoCellAnchor editAs="oneCell">
    <xdr:from>
      <xdr:col>4</xdr:col>
      <xdr:colOff>337039</xdr:colOff>
      <xdr:row>8</xdr:row>
      <xdr:rowOff>58616</xdr:rowOff>
    </xdr:from>
    <xdr:to>
      <xdr:col>4</xdr:col>
      <xdr:colOff>1110285</xdr:colOff>
      <xdr:row>8</xdr:row>
      <xdr:rowOff>1508452</xdr:rowOff>
    </xdr:to>
    <xdr:pic>
      <xdr:nvPicPr>
        <xdr:cNvPr id="3" name="Рисунок 2"/>
        <xdr:cNvPicPr>
          <a:picLocks noChangeAspect="1"/>
        </xdr:cNvPicPr>
      </xdr:nvPicPr>
      <xdr:blipFill>
        <a:blip xmlns:r="http://schemas.openxmlformats.org/officeDocument/2006/relationships" r:embed="rId1"/>
        <a:stretch>
          <a:fillRect/>
        </a:stretch>
      </xdr:blipFill>
      <xdr:spPr>
        <a:xfrm>
          <a:off x="5502520" y="2234712"/>
          <a:ext cx="773246" cy="1449836"/>
        </a:xfrm>
        <a:prstGeom prst="rect">
          <a:avLst/>
        </a:prstGeom>
      </xdr:spPr>
    </xdr:pic>
    <xdr:clientData/>
  </xdr:twoCellAnchor>
  <xdr:twoCellAnchor editAs="oneCell">
    <xdr:from>
      <xdr:col>4</xdr:col>
      <xdr:colOff>417635</xdr:colOff>
      <xdr:row>9</xdr:row>
      <xdr:rowOff>36636</xdr:rowOff>
    </xdr:from>
    <xdr:to>
      <xdr:col>4</xdr:col>
      <xdr:colOff>1187151</xdr:colOff>
      <xdr:row>9</xdr:row>
      <xdr:rowOff>1670539</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5583116" y="3810001"/>
          <a:ext cx="769516" cy="1633903"/>
        </a:xfrm>
        <a:prstGeom prst="rect">
          <a:avLst/>
        </a:prstGeom>
      </xdr:spPr>
    </xdr:pic>
    <xdr:clientData/>
  </xdr:twoCellAnchor>
  <xdr:twoCellAnchor editAs="oneCell">
    <xdr:from>
      <xdr:col>4</xdr:col>
      <xdr:colOff>62562</xdr:colOff>
      <xdr:row>10</xdr:row>
      <xdr:rowOff>90215</xdr:rowOff>
    </xdr:from>
    <xdr:to>
      <xdr:col>4</xdr:col>
      <xdr:colOff>1377462</xdr:colOff>
      <xdr:row>10</xdr:row>
      <xdr:rowOff>995841</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5228043" y="5644023"/>
          <a:ext cx="1314900" cy="90562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325330</xdr:colOff>
      <xdr:row>38</xdr:row>
      <xdr:rowOff>163158</xdr:rowOff>
    </xdr:from>
    <xdr:to>
      <xdr:col>4</xdr:col>
      <xdr:colOff>1885950</xdr:colOff>
      <xdr:row>38</xdr:row>
      <xdr:rowOff>1049455</xdr:rowOff>
    </xdr:to>
    <xdr:pic>
      <xdr:nvPicPr>
        <xdr:cNvPr id="2" name="Рисунок 1" descr="https://media.distrelec.com/Web/WebShopImages/landscape_large/1-/01/Weidmuller-2779110000-30376061-01.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202255" y="33338733"/>
          <a:ext cx="1560620" cy="886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803554</xdr:colOff>
      <xdr:row>37</xdr:row>
      <xdr:rowOff>104775</xdr:rowOff>
    </xdr:from>
    <xdr:to>
      <xdr:col>4</xdr:col>
      <xdr:colOff>1547193</xdr:colOff>
      <xdr:row>37</xdr:row>
      <xdr:rowOff>1022915</xdr:rowOff>
    </xdr:to>
    <xdr:pic>
      <xdr:nvPicPr>
        <xdr:cNvPr id="3" name="Рисунок 2"/>
        <xdr:cNvPicPr>
          <a:picLocks noChangeAspect="1"/>
        </xdr:cNvPicPr>
      </xdr:nvPicPr>
      <xdr:blipFill>
        <a:blip xmlns:r="http://schemas.openxmlformats.org/officeDocument/2006/relationships" r:embed="rId2"/>
        <a:stretch>
          <a:fillRect/>
        </a:stretch>
      </xdr:blipFill>
      <xdr:spPr>
        <a:xfrm flipH="1">
          <a:off x="6680479" y="23955375"/>
          <a:ext cx="743639" cy="918140"/>
        </a:xfrm>
        <a:prstGeom prst="rect">
          <a:avLst/>
        </a:prstGeom>
      </xdr:spPr>
    </xdr:pic>
    <xdr:clientData/>
  </xdr:twoCellAnchor>
  <xdr:twoCellAnchor editAs="oneCell">
    <xdr:from>
      <xdr:col>4</xdr:col>
      <xdr:colOff>522204</xdr:colOff>
      <xdr:row>39</xdr:row>
      <xdr:rowOff>13911</xdr:rowOff>
    </xdr:from>
    <xdr:to>
      <xdr:col>4</xdr:col>
      <xdr:colOff>1731065</xdr:colOff>
      <xdr:row>39</xdr:row>
      <xdr:rowOff>929016</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6402856" y="18889976"/>
          <a:ext cx="1208861" cy="915105"/>
        </a:xfrm>
        <a:prstGeom prst="rect">
          <a:avLst/>
        </a:prstGeom>
      </xdr:spPr>
    </xdr:pic>
    <xdr:clientData/>
  </xdr:twoCellAnchor>
  <xdr:twoCellAnchor editAs="oneCell">
    <xdr:from>
      <xdr:col>4</xdr:col>
      <xdr:colOff>898586</xdr:colOff>
      <xdr:row>36</xdr:row>
      <xdr:rowOff>152399</xdr:rowOff>
    </xdr:from>
    <xdr:to>
      <xdr:col>4</xdr:col>
      <xdr:colOff>1413837</xdr:colOff>
      <xdr:row>36</xdr:row>
      <xdr:rowOff>1384376</xdr:rowOff>
    </xdr:to>
    <xdr:pic>
      <xdr:nvPicPr>
        <xdr:cNvPr id="5" name="Рисунок 4"/>
        <xdr:cNvPicPr>
          <a:picLocks noChangeAspect="1"/>
        </xdr:cNvPicPr>
      </xdr:nvPicPr>
      <xdr:blipFill>
        <a:blip xmlns:r="http://schemas.openxmlformats.org/officeDocument/2006/relationships" r:embed="rId4"/>
        <a:stretch>
          <a:fillRect/>
        </a:stretch>
      </xdr:blipFill>
      <xdr:spPr>
        <a:xfrm flipH="1">
          <a:off x="6775511" y="22440899"/>
          <a:ext cx="515251" cy="1231977"/>
        </a:xfrm>
        <a:prstGeom prst="rect">
          <a:avLst/>
        </a:prstGeom>
      </xdr:spPr>
    </xdr:pic>
    <xdr:clientData/>
  </xdr:twoCellAnchor>
  <xdr:twoCellAnchor editAs="oneCell">
    <xdr:from>
      <xdr:col>4</xdr:col>
      <xdr:colOff>654327</xdr:colOff>
      <xdr:row>34</xdr:row>
      <xdr:rowOff>41413</xdr:rowOff>
    </xdr:from>
    <xdr:to>
      <xdr:col>4</xdr:col>
      <xdr:colOff>1492777</xdr:colOff>
      <xdr:row>34</xdr:row>
      <xdr:rowOff>999642</xdr:rowOff>
    </xdr:to>
    <xdr:pic>
      <xdr:nvPicPr>
        <xdr:cNvPr id="7" name="Рисунок 6"/>
        <xdr:cNvPicPr>
          <a:picLocks noChangeAspect="1"/>
        </xdr:cNvPicPr>
      </xdr:nvPicPr>
      <xdr:blipFill>
        <a:blip xmlns:r="http://schemas.openxmlformats.org/officeDocument/2006/relationships" r:embed="rId5"/>
        <a:stretch>
          <a:fillRect/>
        </a:stretch>
      </xdr:blipFill>
      <xdr:spPr>
        <a:xfrm>
          <a:off x="6534979" y="13119652"/>
          <a:ext cx="838450" cy="958229"/>
        </a:xfrm>
        <a:prstGeom prst="rect">
          <a:avLst/>
        </a:prstGeom>
      </xdr:spPr>
    </xdr:pic>
    <xdr:clientData/>
  </xdr:twoCellAnchor>
  <xdr:twoCellAnchor editAs="oneCell">
    <xdr:from>
      <xdr:col>4</xdr:col>
      <xdr:colOff>778566</xdr:colOff>
      <xdr:row>35</xdr:row>
      <xdr:rowOff>82826</xdr:rowOff>
    </xdr:from>
    <xdr:to>
      <xdr:col>4</xdr:col>
      <xdr:colOff>1467993</xdr:colOff>
      <xdr:row>35</xdr:row>
      <xdr:rowOff>1130923</xdr:rowOff>
    </xdr:to>
    <xdr:pic>
      <xdr:nvPicPr>
        <xdr:cNvPr id="8" name="Рисунок 7"/>
        <xdr:cNvPicPr>
          <a:picLocks noChangeAspect="1"/>
        </xdr:cNvPicPr>
      </xdr:nvPicPr>
      <xdr:blipFill>
        <a:blip xmlns:r="http://schemas.openxmlformats.org/officeDocument/2006/relationships" r:embed="rId6"/>
        <a:stretch>
          <a:fillRect/>
        </a:stretch>
      </xdr:blipFill>
      <xdr:spPr>
        <a:xfrm>
          <a:off x="6659218" y="14188109"/>
          <a:ext cx="689427" cy="1048097"/>
        </a:xfrm>
        <a:prstGeom prst="rect">
          <a:avLst/>
        </a:prstGeom>
      </xdr:spPr>
    </xdr:pic>
    <xdr:clientData/>
  </xdr:twoCellAnchor>
  <xdr:twoCellAnchor editAs="oneCell">
    <xdr:from>
      <xdr:col>4</xdr:col>
      <xdr:colOff>41414</xdr:colOff>
      <xdr:row>23</xdr:row>
      <xdr:rowOff>463215</xdr:rowOff>
    </xdr:from>
    <xdr:to>
      <xdr:col>4</xdr:col>
      <xdr:colOff>2186609</xdr:colOff>
      <xdr:row>23</xdr:row>
      <xdr:rowOff>1071354</xdr:rowOff>
    </xdr:to>
    <xdr:pic>
      <xdr:nvPicPr>
        <xdr:cNvPr id="9" name="Рисунок 8" descr="https://m.media-amazon.com/images/I/611Wq9TG6PL._AC_SL1500_.jpg"/>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5922066" y="7602824"/>
          <a:ext cx="2145195" cy="6081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68777</xdr:colOff>
      <xdr:row>25</xdr:row>
      <xdr:rowOff>1681058</xdr:rowOff>
    </xdr:from>
    <xdr:to>
      <xdr:col>4</xdr:col>
      <xdr:colOff>2024270</xdr:colOff>
      <xdr:row>27</xdr:row>
      <xdr:rowOff>7452</xdr:rowOff>
    </xdr:to>
    <xdr:pic>
      <xdr:nvPicPr>
        <xdr:cNvPr id="10" name="Рисунок 9" descr="HP P32u G5 QHD USB-C Monito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945702" y="17959283"/>
          <a:ext cx="1955493" cy="14696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124240</xdr:colOff>
      <xdr:row>28</xdr:row>
      <xdr:rowOff>120959</xdr:rowOff>
    </xdr:from>
    <xdr:to>
      <xdr:col>4</xdr:col>
      <xdr:colOff>2060506</xdr:colOff>
      <xdr:row>28</xdr:row>
      <xdr:rowOff>1733551</xdr:rowOff>
    </xdr:to>
    <xdr:pic>
      <xdr:nvPicPr>
        <xdr:cNvPr id="11" name="Рисунок 10" descr="Консоль AF643A HP TFT 8500 1U/RU Rackmount"/>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001165" y="12551084"/>
          <a:ext cx="1936266" cy="1612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259895</xdr:colOff>
      <xdr:row>29</xdr:row>
      <xdr:rowOff>63815</xdr:rowOff>
    </xdr:from>
    <xdr:to>
      <xdr:col>4</xdr:col>
      <xdr:colOff>1992088</xdr:colOff>
      <xdr:row>29</xdr:row>
      <xdr:rowOff>1276350</xdr:rowOff>
    </xdr:to>
    <xdr:pic>
      <xdr:nvPicPr>
        <xdr:cNvPr id="12" name="Рисунок 11" descr="https://assets.aten.com/product/image/CS62U-Cable-KVM-Switches-OL-large.jpg"/>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136820" y="14313215"/>
          <a:ext cx="1732193" cy="1212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419101</xdr:colOff>
      <xdr:row>30</xdr:row>
      <xdr:rowOff>76200</xdr:rowOff>
    </xdr:from>
    <xdr:to>
      <xdr:col>4</xdr:col>
      <xdr:colOff>1633308</xdr:colOff>
      <xdr:row>30</xdr:row>
      <xdr:rowOff>1533524</xdr:rowOff>
    </xdr:to>
    <xdr:pic>
      <xdr:nvPicPr>
        <xdr:cNvPr id="13" name="Рисунок 12"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296026" y="16106775"/>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447676</xdr:colOff>
      <xdr:row>31</xdr:row>
      <xdr:rowOff>114300</xdr:rowOff>
    </xdr:from>
    <xdr:to>
      <xdr:col>4</xdr:col>
      <xdr:colOff>1661883</xdr:colOff>
      <xdr:row>31</xdr:row>
      <xdr:rowOff>1571624</xdr:rowOff>
    </xdr:to>
    <xdr:pic>
      <xdr:nvPicPr>
        <xdr:cNvPr id="15" name="Рисунок 14"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324601" y="17792700"/>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8</xdr:row>
      <xdr:rowOff>0</xdr:rowOff>
    </xdr:from>
    <xdr:to>
      <xdr:col>4</xdr:col>
      <xdr:colOff>304800</xdr:colOff>
      <xdr:row>8</xdr:row>
      <xdr:rowOff>304800</xdr:rowOff>
    </xdr:to>
    <xdr:sp macro="" textlink="">
      <xdr:nvSpPr>
        <xdr:cNvPr id="1033" name="AutoShape 9" descr="https://itmag.uz/wp-content/uploads/2019/08/22c3ac62cbf35acc6c8f459c023f1ce0.webp"/>
        <xdr:cNvSpPr>
          <a:spLocks noChangeAspect="1" noChangeArrowheads="1"/>
        </xdr:cNvSpPr>
      </xdr:nvSpPr>
      <xdr:spPr bwMode="auto">
        <a:xfrm>
          <a:off x="5876925" y="2486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180975</xdr:colOff>
      <xdr:row>8</xdr:row>
      <xdr:rowOff>125257</xdr:rowOff>
    </xdr:from>
    <xdr:to>
      <xdr:col>4</xdr:col>
      <xdr:colOff>2076450</xdr:colOff>
      <xdr:row>8</xdr:row>
      <xdr:rowOff>994108</xdr:rowOff>
    </xdr:to>
    <xdr:pic>
      <xdr:nvPicPr>
        <xdr:cNvPr id="17" name="Рисунок 16"/>
        <xdr:cNvPicPr>
          <a:picLocks noChangeAspect="1"/>
        </xdr:cNvPicPr>
      </xdr:nvPicPr>
      <xdr:blipFill>
        <a:blip xmlns:r="http://schemas.openxmlformats.org/officeDocument/2006/relationships" r:embed="rId12"/>
        <a:stretch>
          <a:fillRect/>
        </a:stretch>
      </xdr:blipFill>
      <xdr:spPr>
        <a:xfrm>
          <a:off x="6057900" y="2611282"/>
          <a:ext cx="1895475" cy="868851"/>
        </a:xfrm>
        <a:prstGeom prst="rect">
          <a:avLst/>
        </a:prstGeom>
      </xdr:spPr>
    </xdr:pic>
    <xdr:clientData/>
  </xdr:twoCellAnchor>
  <xdr:twoCellAnchor editAs="oneCell">
    <xdr:from>
      <xdr:col>4</xdr:col>
      <xdr:colOff>190500</xdr:colOff>
      <xdr:row>9</xdr:row>
      <xdr:rowOff>76065</xdr:rowOff>
    </xdr:from>
    <xdr:to>
      <xdr:col>4</xdr:col>
      <xdr:colOff>1990725</xdr:colOff>
      <xdr:row>9</xdr:row>
      <xdr:rowOff>1028699</xdr:rowOff>
    </xdr:to>
    <xdr:pic>
      <xdr:nvPicPr>
        <xdr:cNvPr id="19" name="Рисунок 18" descr="https://itmag.uz/wp-content/uploads/2019/01/kross-povorot-1.jpg"/>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067425" y="3647940"/>
          <a:ext cx="1800225" cy="952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10</xdr:row>
      <xdr:rowOff>187015</xdr:rowOff>
    </xdr:from>
    <xdr:to>
      <xdr:col>4</xdr:col>
      <xdr:colOff>2076450</xdr:colOff>
      <xdr:row>10</xdr:row>
      <xdr:rowOff>771525</xdr:rowOff>
    </xdr:to>
    <xdr:pic>
      <xdr:nvPicPr>
        <xdr:cNvPr id="20" name="Рисунок 19" descr="https://itmag.uz/wp-content/uploads/2019/01/kabelnyj-organajzer.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943600" y="4892365"/>
          <a:ext cx="2009775" cy="5845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333375</xdr:colOff>
      <xdr:row>11</xdr:row>
      <xdr:rowOff>66675</xdr:rowOff>
    </xdr:from>
    <xdr:to>
      <xdr:col>4</xdr:col>
      <xdr:colOff>1860088</xdr:colOff>
      <xdr:row>11</xdr:row>
      <xdr:rowOff>1199461</xdr:rowOff>
    </xdr:to>
    <xdr:pic>
      <xdr:nvPicPr>
        <xdr:cNvPr id="18" name="Рисунок 17"/>
        <xdr:cNvPicPr>
          <a:picLocks noChangeAspect="1"/>
        </xdr:cNvPicPr>
      </xdr:nvPicPr>
      <xdr:blipFill>
        <a:blip xmlns:r="http://schemas.openxmlformats.org/officeDocument/2006/relationships" r:embed="rId15"/>
        <a:stretch>
          <a:fillRect/>
        </a:stretch>
      </xdr:blipFill>
      <xdr:spPr>
        <a:xfrm>
          <a:off x="6210300" y="5753100"/>
          <a:ext cx="1526713" cy="1132786"/>
        </a:xfrm>
        <a:prstGeom prst="rect">
          <a:avLst/>
        </a:prstGeom>
      </xdr:spPr>
    </xdr:pic>
    <xdr:clientData/>
  </xdr:twoCellAnchor>
  <xdr:twoCellAnchor editAs="oneCell">
    <xdr:from>
      <xdr:col>4</xdr:col>
      <xdr:colOff>352425</xdr:colOff>
      <xdr:row>12</xdr:row>
      <xdr:rowOff>47625</xdr:rowOff>
    </xdr:from>
    <xdr:to>
      <xdr:col>4</xdr:col>
      <xdr:colOff>1879138</xdr:colOff>
      <xdr:row>12</xdr:row>
      <xdr:rowOff>1180411</xdr:rowOff>
    </xdr:to>
    <xdr:pic>
      <xdr:nvPicPr>
        <xdr:cNvPr id="23" name="Рисунок 22"/>
        <xdr:cNvPicPr>
          <a:picLocks noChangeAspect="1"/>
        </xdr:cNvPicPr>
      </xdr:nvPicPr>
      <xdr:blipFill>
        <a:blip xmlns:r="http://schemas.openxmlformats.org/officeDocument/2006/relationships" r:embed="rId15"/>
        <a:stretch>
          <a:fillRect/>
        </a:stretch>
      </xdr:blipFill>
      <xdr:spPr>
        <a:xfrm>
          <a:off x="6229350" y="7153275"/>
          <a:ext cx="1526713" cy="1132786"/>
        </a:xfrm>
        <a:prstGeom prst="rect">
          <a:avLst/>
        </a:prstGeom>
      </xdr:spPr>
    </xdr:pic>
    <xdr:clientData/>
  </xdr:twoCellAnchor>
  <xdr:twoCellAnchor editAs="oneCell">
    <xdr:from>
      <xdr:col>4</xdr:col>
      <xdr:colOff>28575</xdr:colOff>
      <xdr:row>14</xdr:row>
      <xdr:rowOff>96547</xdr:rowOff>
    </xdr:from>
    <xdr:to>
      <xdr:col>4</xdr:col>
      <xdr:colOff>2143125</xdr:colOff>
      <xdr:row>14</xdr:row>
      <xdr:rowOff>841040</xdr:rowOff>
    </xdr:to>
    <xdr:pic>
      <xdr:nvPicPr>
        <xdr:cNvPr id="24" name="Рисунок 23"/>
        <xdr:cNvPicPr>
          <a:picLocks noChangeAspect="1"/>
        </xdr:cNvPicPr>
      </xdr:nvPicPr>
      <xdr:blipFill>
        <a:blip xmlns:r="http://schemas.openxmlformats.org/officeDocument/2006/relationships" r:embed="rId16"/>
        <a:stretch>
          <a:fillRect/>
        </a:stretch>
      </xdr:blipFill>
      <xdr:spPr>
        <a:xfrm>
          <a:off x="5905500" y="10126372"/>
          <a:ext cx="2114550" cy="744493"/>
        </a:xfrm>
        <a:prstGeom prst="rect">
          <a:avLst/>
        </a:prstGeom>
      </xdr:spPr>
    </xdr:pic>
    <xdr:clientData/>
  </xdr:twoCellAnchor>
  <xdr:twoCellAnchor editAs="oneCell">
    <xdr:from>
      <xdr:col>4</xdr:col>
      <xdr:colOff>285972</xdr:colOff>
      <xdr:row>27</xdr:row>
      <xdr:rowOff>47624</xdr:rowOff>
    </xdr:from>
    <xdr:to>
      <xdr:col>4</xdr:col>
      <xdr:colOff>2109107</xdr:colOff>
      <xdr:row>27</xdr:row>
      <xdr:rowOff>1415771</xdr:rowOff>
    </xdr:to>
    <xdr:pic>
      <xdr:nvPicPr>
        <xdr:cNvPr id="26" name="Рисунок 25" descr="https://hpstore.uz/uploads/Kartinki/MONITOR/v27i%201.png"/>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164258" y="22635481"/>
          <a:ext cx="1823135" cy="1368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24</xdr:row>
      <xdr:rowOff>54768</xdr:rowOff>
    </xdr:from>
    <xdr:to>
      <xdr:col>4</xdr:col>
      <xdr:colOff>2152650</xdr:colOff>
      <xdr:row>24</xdr:row>
      <xdr:rowOff>1619249</xdr:rowOff>
    </xdr:to>
    <xdr:pic>
      <xdr:nvPicPr>
        <xdr:cNvPr id="27" name="Рисунок 26"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5943600" y="1470421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25</xdr:row>
      <xdr:rowOff>83343</xdr:rowOff>
    </xdr:from>
    <xdr:to>
      <xdr:col>4</xdr:col>
      <xdr:colOff>2152650</xdr:colOff>
      <xdr:row>25</xdr:row>
      <xdr:rowOff>1647824</xdr:rowOff>
    </xdr:to>
    <xdr:pic>
      <xdr:nvPicPr>
        <xdr:cNvPr id="30" name="Рисунок 29"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5943600" y="1636156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1038" name="AutoShape 14" descr="Кабель питания IEC320-C14/IEC320-C19, 220B, 16А, 1.8м"/>
        <xdr:cNvSpPr>
          <a:spLocks noChangeAspect="1" noChangeArrowheads="1"/>
        </xdr:cNvSpPr>
      </xdr:nvSpPr>
      <xdr:spPr bwMode="auto">
        <a:xfrm>
          <a:off x="5876925" y="11087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23</xdr:row>
      <xdr:rowOff>0</xdr:rowOff>
    </xdr:from>
    <xdr:to>
      <xdr:col>4</xdr:col>
      <xdr:colOff>304800</xdr:colOff>
      <xdr:row>23</xdr:row>
      <xdr:rowOff>304800</xdr:rowOff>
    </xdr:to>
    <xdr:sp macro="" textlink="">
      <xdr:nvSpPr>
        <xdr:cNvPr id="1039" name="AutoShape 15" descr="https://itmag.uz/wp-content/uploads/2018/10/7bad93fc4c0f56e4d1205bda26719a3b.webp"/>
        <xdr:cNvSpPr>
          <a:spLocks noChangeAspect="1" noChangeArrowheads="1"/>
        </xdr:cNvSpPr>
      </xdr:nvSpPr>
      <xdr:spPr bwMode="auto">
        <a:xfrm>
          <a:off x="5876925" y="15392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1040" name="AutoShape 16" descr="https://itmag.uz/wp-content/uploads/2018/10/7bad93fc4c0f56e4d1205bda26719a3b.webp"/>
        <xdr:cNvSpPr>
          <a:spLocks noChangeAspect="1" noChangeArrowheads="1"/>
        </xdr:cNvSpPr>
      </xdr:nvSpPr>
      <xdr:spPr bwMode="auto">
        <a:xfrm>
          <a:off x="5876925" y="11087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60184</xdr:colOff>
      <xdr:row>15</xdr:row>
      <xdr:rowOff>114300</xdr:rowOff>
    </xdr:from>
    <xdr:to>
      <xdr:col>4</xdr:col>
      <xdr:colOff>1953311</xdr:colOff>
      <xdr:row>15</xdr:row>
      <xdr:rowOff>1781175</xdr:rowOff>
    </xdr:to>
    <xdr:pic>
      <xdr:nvPicPr>
        <xdr:cNvPr id="31" name="Рисунок 30"/>
        <xdr:cNvPicPr>
          <a:picLocks noChangeAspect="1"/>
        </xdr:cNvPicPr>
      </xdr:nvPicPr>
      <xdr:blipFill>
        <a:blip xmlns:r="http://schemas.openxmlformats.org/officeDocument/2006/relationships" r:embed="rId19"/>
        <a:stretch>
          <a:fillRect/>
        </a:stretch>
      </xdr:blipFill>
      <xdr:spPr>
        <a:xfrm>
          <a:off x="5937109" y="11201400"/>
          <a:ext cx="1893127" cy="1666875"/>
        </a:xfrm>
        <a:prstGeom prst="rect">
          <a:avLst/>
        </a:prstGeom>
      </xdr:spPr>
    </xdr:pic>
    <xdr:clientData/>
  </xdr:twoCellAnchor>
  <xdr:twoCellAnchor editAs="oneCell">
    <xdr:from>
      <xdr:col>4</xdr:col>
      <xdr:colOff>60184</xdr:colOff>
      <xdr:row>16</xdr:row>
      <xdr:rowOff>19050</xdr:rowOff>
    </xdr:from>
    <xdr:to>
      <xdr:col>4</xdr:col>
      <xdr:colOff>1953311</xdr:colOff>
      <xdr:row>16</xdr:row>
      <xdr:rowOff>1685925</xdr:rowOff>
    </xdr:to>
    <xdr:pic>
      <xdr:nvPicPr>
        <xdr:cNvPr id="38" name="Рисунок 37"/>
        <xdr:cNvPicPr>
          <a:picLocks noChangeAspect="1"/>
        </xdr:cNvPicPr>
      </xdr:nvPicPr>
      <xdr:blipFill>
        <a:blip xmlns:r="http://schemas.openxmlformats.org/officeDocument/2006/relationships" r:embed="rId19"/>
        <a:stretch>
          <a:fillRect/>
        </a:stretch>
      </xdr:blipFill>
      <xdr:spPr>
        <a:xfrm>
          <a:off x="5937109" y="12982575"/>
          <a:ext cx="1893127" cy="1666875"/>
        </a:xfrm>
        <a:prstGeom prst="rect">
          <a:avLst/>
        </a:prstGeom>
      </xdr:spPr>
    </xdr:pic>
    <xdr:clientData/>
  </xdr:twoCellAnchor>
  <xdr:twoCellAnchor editAs="oneCell">
    <xdr:from>
      <xdr:col>4</xdr:col>
      <xdr:colOff>405093</xdr:colOff>
      <xdr:row>13</xdr:row>
      <xdr:rowOff>123824</xdr:rowOff>
    </xdr:from>
    <xdr:to>
      <xdr:col>4</xdr:col>
      <xdr:colOff>1906507</xdr:colOff>
      <xdr:row>13</xdr:row>
      <xdr:rowOff>1467970</xdr:rowOff>
    </xdr:to>
    <xdr:pic>
      <xdr:nvPicPr>
        <xdr:cNvPr id="6" name="Рисунок 5"/>
        <xdr:cNvPicPr>
          <a:picLocks noChangeAspect="1"/>
        </xdr:cNvPicPr>
      </xdr:nvPicPr>
      <xdr:blipFill>
        <a:blip xmlns:r="http://schemas.openxmlformats.org/officeDocument/2006/relationships" r:embed="rId20"/>
        <a:stretch>
          <a:fillRect/>
        </a:stretch>
      </xdr:blipFill>
      <xdr:spPr>
        <a:xfrm>
          <a:off x="6389034" y="8528236"/>
          <a:ext cx="1501414" cy="134414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325330</xdr:colOff>
      <xdr:row>30</xdr:row>
      <xdr:rowOff>163158</xdr:rowOff>
    </xdr:from>
    <xdr:to>
      <xdr:col>4</xdr:col>
      <xdr:colOff>1885950</xdr:colOff>
      <xdr:row>30</xdr:row>
      <xdr:rowOff>1049455</xdr:rowOff>
    </xdr:to>
    <xdr:pic>
      <xdr:nvPicPr>
        <xdr:cNvPr id="2" name="Рисунок 1" descr="https://media.distrelec.com/Web/WebShopImages/landscape_large/1-/01/Weidmuller-2779110000-30376061-01.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630880" y="38282208"/>
          <a:ext cx="1560620" cy="886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803554</xdr:colOff>
      <xdr:row>29</xdr:row>
      <xdr:rowOff>104775</xdr:rowOff>
    </xdr:from>
    <xdr:to>
      <xdr:col>4</xdr:col>
      <xdr:colOff>1547193</xdr:colOff>
      <xdr:row>29</xdr:row>
      <xdr:rowOff>1022915</xdr:rowOff>
    </xdr:to>
    <xdr:pic>
      <xdr:nvPicPr>
        <xdr:cNvPr id="3" name="Рисунок 2"/>
        <xdr:cNvPicPr>
          <a:picLocks noChangeAspect="1"/>
        </xdr:cNvPicPr>
      </xdr:nvPicPr>
      <xdr:blipFill>
        <a:blip xmlns:r="http://schemas.openxmlformats.org/officeDocument/2006/relationships" r:embed="rId2"/>
        <a:stretch>
          <a:fillRect/>
        </a:stretch>
      </xdr:blipFill>
      <xdr:spPr>
        <a:xfrm flipH="1">
          <a:off x="7109104" y="36947475"/>
          <a:ext cx="743639" cy="918140"/>
        </a:xfrm>
        <a:prstGeom prst="rect">
          <a:avLst/>
        </a:prstGeom>
      </xdr:spPr>
    </xdr:pic>
    <xdr:clientData/>
  </xdr:twoCellAnchor>
  <xdr:twoCellAnchor editAs="oneCell">
    <xdr:from>
      <xdr:col>4</xdr:col>
      <xdr:colOff>499793</xdr:colOff>
      <xdr:row>31</xdr:row>
      <xdr:rowOff>137175</xdr:rowOff>
    </xdr:from>
    <xdr:to>
      <xdr:col>4</xdr:col>
      <xdr:colOff>1708654</xdr:colOff>
      <xdr:row>31</xdr:row>
      <xdr:rowOff>1052280</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7055234" y="40657646"/>
          <a:ext cx="1208861" cy="915105"/>
        </a:xfrm>
        <a:prstGeom prst="rect">
          <a:avLst/>
        </a:prstGeom>
      </xdr:spPr>
    </xdr:pic>
    <xdr:clientData/>
  </xdr:twoCellAnchor>
  <xdr:twoCellAnchor editAs="oneCell">
    <xdr:from>
      <xdr:col>4</xdr:col>
      <xdr:colOff>898586</xdr:colOff>
      <xdr:row>28</xdr:row>
      <xdr:rowOff>152399</xdr:rowOff>
    </xdr:from>
    <xdr:to>
      <xdr:col>4</xdr:col>
      <xdr:colOff>1413837</xdr:colOff>
      <xdr:row>28</xdr:row>
      <xdr:rowOff>1384376</xdr:rowOff>
    </xdr:to>
    <xdr:pic>
      <xdr:nvPicPr>
        <xdr:cNvPr id="5" name="Рисунок 4"/>
        <xdr:cNvPicPr>
          <a:picLocks noChangeAspect="1"/>
        </xdr:cNvPicPr>
      </xdr:nvPicPr>
      <xdr:blipFill>
        <a:blip xmlns:r="http://schemas.openxmlformats.org/officeDocument/2006/relationships" r:embed="rId4"/>
        <a:stretch>
          <a:fillRect/>
        </a:stretch>
      </xdr:blipFill>
      <xdr:spPr>
        <a:xfrm flipH="1">
          <a:off x="7204136" y="35432999"/>
          <a:ext cx="515251" cy="1231977"/>
        </a:xfrm>
        <a:prstGeom prst="rect">
          <a:avLst/>
        </a:prstGeom>
      </xdr:spPr>
    </xdr:pic>
    <xdr:clientData/>
  </xdr:twoCellAnchor>
  <xdr:twoCellAnchor editAs="oneCell">
    <xdr:from>
      <xdr:col>4</xdr:col>
      <xdr:colOff>654327</xdr:colOff>
      <xdr:row>26</xdr:row>
      <xdr:rowOff>41413</xdr:rowOff>
    </xdr:from>
    <xdr:to>
      <xdr:col>4</xdr:col>
      <xdr:colOff>1492777</xdr:colOff>
      <xdr:row>26</xdr:row>
      <xdr:rowOff>999642</xdr:rowOff>
    </xdr:to>
    <xdr:pic>
      <xdr:nvPicPr>
        <xdr:cNvPr id="6" name="Рисунок 5"/>
        <xdr:cNvPicPr>
          <a:picLocks noChangeAspect="1"/>
        </xdr:cNvPicPr>
      </xdr:nvPicPr>
      <xdr:blipFill>
        <a:blip xmlns:r="http://schemas.openxmlformats.org/officeDocument/2006/relationships" r:embed="rId5"/>
        <a:stretch>
          <a:fillRect/>
        </a:stretch>
      </xdr:blipFill>
      <xdr:spPr>
        <a:xfrm>
          <a:off x="6959877" y="32816938"/>
          <a:ext cx="838450" cy="958229"/>
        </a:xfrm>
        <a:prstGeom prst="rect">
          <a:avLst/>
        </a:prstGeom>
      </xdr:spPr>
    </xdr:pic>
    <xdr:clientData/>
  </xdr:twoCellAnchor>
  <xdr:twoCellAnchor editAs="oneCell">
    <xdr:from>
      <xdr:col>4</xdr:col>
      <xdr:colOff>778566</xdr:colOff>
      <xdr:row>27</xdr:row>
      <xdr:rowOff>82826</xdr:rowOff>
    </xdr:from>
    <xdr:to>
      <xdr:col>4</xdr:col>
      <xdr:colOff>1467993</xdr:colOff>
      <xdr:row>27</xdr:row>
      <xdr:rowOff>1130923</xdr:rowOff>
    </xdr:to>
    <xdr:pic>
      <xdr:nvPicPr>
        <xdr:cNvPr id="7" name="Рисунок 6"/>
        <xdr:cNvPicPr>
          <a:picLocks noChangeAspect="1"/>
        </xdr:cNvPicPr>
      </xdr:nvPicPr>
      <xdr:blipFill>
        <a:blip xmlns:r="http://schemas.openxmlformats.org/officeDocument/2006/relationships" r:embed="rId6"/>
        <a:stretch>
          <a:fillRect/>
        </a:stretch>
      </xdr:blipFill>
      <xdr:spPr>
        <a:xfrm>
          <a:off x="7084116" y="34153751"/>
          <a:ext cx="689427" cy="1048097"/>
        </a:xfrm>
        <a:prstGeom prst="rect">
          <a:avLst/>
        </a:prstGeom>
      </xdr:spPr>
    </xdr:pic>
    <xdr:clientData/>
  </xdr:twoCellAnchor>
  <xdr:twoCellAnchor editAs="oneCell">
    <xdr:from>
      <xdr:col>4</xdr:col>
      <xdr:colOff>41414</xdr:colOff>
      <xdr:row>17</xdr:row>
      <xdr:rowOff>463215</xdr:rowOff>
    </xdr:from>
    <xdr:to>
      <xdr:col>4</xdr:col>
      <xdr:colOff>2186609</xdr:colOff>
      <xdr:row>17</xdr:row>
      <xdr:rowOff>1071354</xdr:rowOff>
    </xdr:to>
    <xdr:pic>
      <xdr:nvPicPr>
        <xdr:cNvPr id="8" name="Рисунок 7" descr="https://m.media-amazon.com/images/I/611Wq9TG6PL._AC_SL1500_.jpg"/>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346964" y="17608215"/>
          <a:ext cx="2145195" cy="6081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23954</xdr:colOff>
      <xdr:row>20</xdr:row>
      <xdr:rowOff>0</xdr:rowOff>
    </xdr:from>
    <xdr:to>
      <xdr:col>4</xdr:col>
      <xdr:colOff>1979447</xdr:colOff>
      <xdr:row>21</xdr:row>
      <xdr:rowOff>52100</xdr:rowOff>
    </xdr:to>
    <xdr:pic>
      <xdr:nvPicPr>
        <xdr:cNvPr id="9" name="Рисунок 8" descr="HP P32u G5 QHD USB-C Monito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79395" y="23678205"/>
          <a:ext cx="1955493" cy="1475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124240</xdr:colOff>
      <xdr:row>22</xdr:row>
      <xdr:rowOff>120959</xdr:rowOff>
    </xdr:from>
    <xdr:to>
      <xdr:col>4</xdr:col>
      <xdr:colOff>2060506</xdr:colOff>
      <xdr:row>22</xdr:row>
      <xdr:rowOff>1733551</xdr:rowOff>
    </xdr:to>
    <xdr:pic>
      <xdr:nvPicPr>
        <xdr:cNvPr id="10" name="Рисунок 9" descr="Консоль AF643A HP TFT 8500 1U/RU Rackmount"/>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429790" y="25143134"/>
          <a:ext cx="1936266" cy="1612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259895</xdr:colOff>
      <xdr:row>23</xdr:row>
      <xdr:rowOff>63815</xdr:rowOff>
    </xdr:from>
    <xdr:to>
      <xdr:col>4</xdr:col>
      <xdr:colOff>1992088</xdr:colOff>
      <xdr:row>23</xdr:row>
      <xdr:rowOff>1276350</xdr:rowOff>
    </xdr:to>
    <xdr:pic>
      <xdr:nvPicPr>
        <xdr:cNvPr id="11" name="Рисунок 10" descr="https://assets.aten.com/product/image/CS62U-Cable-KVM-Switches-OL-large.jpg"/>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565445" y="27486290"/>
          <a:ext cx="1732193" cy="1212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419101</xdr:colOff>
      <xdr:row>24</xdr:row>
      <xdr:rowOff>76200</xdr:rowOff>
    </xdr:from>
    <xdr:to>
      <xdr:col>4</xdr:col>
      <xdr:colOff>1633308</xdr:colOff>
      <xdr:row>24</xdr:row>
      <xdr:rowOff>1533524</xdr:rowOff>
    </xdr:to>
    <xdr:pic>
      <xdr:nvPicPr>
        <xdr:cNvPr id="12" name="Рисунок 11"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724651" y="28832175"/>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447676</xdr:colOff>
      <xdr:row>25</xdr:row>
      <xdr:rowOff>114300</xdr:rowOff>
    </xdr:from>
    <xdr:to>
      <xdr:col>4</xdr:col>
      <xdr:colOff>1661883</xdr:colOff>
      <xdr:row>25</xdr:row>
      <xdr:rowOff>1571624</xdr:rowOff>
    </xdr:to>
    <xdr:pic>
      <xdr:nvPicPr>
        <xdr:cNvPr id="13" name="Рисунок 12"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753226" y="30518100"/>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8</xdr:row>
      <xdr:rowOff>0</xdr:rowOff>
    </xdr:from>
    <xdr:to>
      <xdr:col>4</xdr:col>
      <xdr:colOff>304800</xdr:colOff>
      <xdr:row>8</xdr:row>
      <xdr:rowOff>304800</xdr:rowOff>
    </xdr:to>
    <xdr:sp macro="" textlink="">
      <xdr:nvSpPr>
        <xdr:cNvPr id="14" name="AutoShape 9" descr="https://itmag.uz/wp-content/uploads/2019/08/22c3ac62cbf35acc6c8f459c023f1ce0.webp"/>
        <xdr:cNvSpPr>
          <a:spLocks noChangeAspect="1" noChangeArrowheads="1"/>
        </xdr:cNvSpPr>
      </xdr:nvSpPr>
      <xdr:spPr bwMode="auto">
        <a:xfrm>
          <a:off x="6305550" y="3448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180975</xdr:colOff>
      <xdr:row>8</xdr:row>
      <xdr:rowOff>125257</xdr:rowOff>
    </xdr:from>
    <xdr:to>
      <xdr:col>4</xdr:col>
      <xdr:colOff>2076450</xdr:colOff>
      <xdr:row>8</xdr:row>
      <xdr:rowOff>994108</xdr:rowOff>
    </xdr:to>
    <xdr:pic>
      <xdr:nvPicPr>
        <xdr:cNvPr id="15" name="Рисунок 14"/>
        <xdr:cNvPicPr>
          <a:picLocks noChangeAspect="1"/>
        </xdr:cNvPicPr>
      </xdr:nvPicPr>
      <xdr:blipFill>
        <a:blip xmlns:r="http://schemas.openxmlformats.org/officeDocument/2006/relationships" r:embed="rId12"/>
        <a:stretch>
          <a:fillRect/>
        </a:stretch>
      </xdr:blipFill>
      <xdr:spPr>
        <a:xfrm>
          <a:off x="6486525" y="3573307"/>
          <a:ext cx="1895475" cy="868851"/>
        </a:xfrm>
        <a:prstGeom prst="rect">
          <a:avLst/>
        </a:prstGeom>
      </xdr:spPr>
    </xdr:pic>
    <xdr:clientData/>
  </xdr:twoCellAnchor>
  <xdr:twoCellAnchor editAs="oneCell">
    <xdr:from>
      <xdr:col>4</xdr:col>
      <xdr:colOff>190500</xdr:colOff>
      <xdr:row>9</xdr:row>
      <xdr:rowOff>76065</xdr:rowOff>
    </xdr:from>
    <xdr:to>
      <xdr:col>4</xdr:col>
      <xdr:colOff>1990725</xdr:colOff>
      <xdr:row>9</xdr:row>
      <xdr:rowOff>1028699</xdr:rowOff>
    </xdr:to>
    <xdr:pic>
      <xdr:nvPicPr>
        <xdr:cNvPr id="16" name="Рисунок 15" descr="https://itmag.uz/wp-content/uploads/2019/01/kross-povorot-1.jpg"/>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496050" y="4609965"/>
          <a:ext cx="1800225" cy="952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10</xdr:row>
      <xdr:rowOff>187015</xdr:rowOff>
    </xdr:from>
    <xdr:to>
      <xdr:col>4</xdr:col>
      <xdr:colOff>2076450</xdr:colOff>
      <xdr:row>10</xdr:row>
      <xdr:rowOff>771525</xdr:rowOff>
    </xdr:to>
    <xdr:pic>
      <xdr:nvPicPr>
        <xdr:cNvPr id="17" name="Рисунок 16" descr="https://itmag.uz/wp-content/uploads/2019/01/kabelnyj-organajzer.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6372225" y="5854390"/>
          <a:ext cx="2009775" cy="5845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333375</xdr:colOff>
      <xdr:row>11</xdr:row>
      <xdr:rowOff>66675</xdr:rowOff>
    </xdr:from>
    <xdr:to>
      <xdr:col>4</xdr:col>
      <xdr:colOff>1860088</xdr:colOff>
      <xdr:row>11</xdr:row>
      <xdr:rowOff>1199461</xdr:rowOff>
    </xdr:to>
    <xdr:pic>
      <xdr:nvPicPr>
        <xdr:cNvPr id="18" name="Рисунок 17"/>
        <xdr:cNvPicPr>
          <a:picLocks noChangeAspect="1"/>
        </xdr:cNvPicPr>
      </xdr:nvPicPr>
      <xdr:blipFill>
        <a:blip xmlns:r="http://schemas.openxmlformats.org/officeDocument/2006/relationships" r:embed="rId15"/>
        <a:stretch>
          <a:fillRect/>
        </a:stretch>
      </xdr:blipFill>
      <xdr:spPr>
        <a:xfrm>
          <a:off x="6638925" y="6715125"/>
          <a:ext cx="1526713" cy="1132786"/>
        </a:xfrm>
        <a:prstGeom prst="rect">
          <a:avLst/>
        </a:prstGeom>
      </xdr:spPr>
    </xdr:pic>
    <xdr:clientData/>
  </xdr:twoCellAnchor>
  <xdr:twoCellAnchor editAs="oneCell">
    <xdr:from>
      <xdr:col>4</xdr:col>
      <xdr:colOff>352425</xdr:colOff>
      <xdr:row>12</xdr:row>
      <xdr:rowOff>47625</xdr:rowOff>
    </xdr:from>
    <xdr:to>
      <xdr:col>4</xdr:col>
      <xdr:colOff>1879138</xdr:colOff>
      <xdr:row>12</xdr:row>
      <xdr:rowOff>1180411</xdr:rowOff>
    </xdr:to>
    <xdr:pic>
      <xdr:nvPicPr>
        <xdr:cNvPr id="19" name="Рисунок 18"/>
        <xdr:cNvPicPr>
          <a:picLocks noChangeAspect="1"/>
        </xdr:cNvPicPr>
      </xdr:nvPicPr>
      <xdr:blipFill>
        <a:blip xmlns:r="http://schemas.openxmlformats.org/officeDocument/2006/relationships" r:embed="rId15"/>
        <a:stretch>
          <a:fillRect/>
        </a:stretch>
      </xdr:blipFill>
      <xdr:spPr>
        <a:xfrm>
          <a:off x="6657975" y="8115300"/>
          <a:ext cx="1526713" cy="1132786"/>
        </a:xfrm>
        <a:prstGeom prst="rect">
          <a:avLst/>
        </a:prstGeom>
      </xdr:spPr>
    </xdr:pic>
    <xdr:clientData/>
  </xdr:twoCellAnchor>
  <xdr:twoCellAnchor editAs="oneCell">
    <xdr:from>
      <xdr:col>4</xdr:col>
      <xdr:colOff>28575</xdr:colOff>
      <xdr:row>14</xdr:row>
      <xdr:rowOff>96547</xdr:rowOff>
    </xdr:from>
    <xdr:to>
      <xdr:col>4</xdr:col>
      <xdr:colOff>2143125</xdr:colOff>
      <xdr:row>14</xdr:row>
      <xdr:rowOff>841040</xdr:rowOff>
    </xdr:to>
    <xdr:pic>
      <xdr:nvPicPr>
        <xdr:cNvPr id="20" name="Рисунок 19"/>
        <xdr:cNvPicPr>
          <a:picLocks noChangeAspect="1"/>
        </xdr:cNvPicPr>
      </xdr:nvPicPr>
      <xdr:blipFill>
        <a:blip xmlns:r="http://schemas.openxmlformats.org/officeDocument/2006/relationships" r:embed="rId16"/>
        <a:stretch>
          <a:fillRect/>
        </a:stretch>
      </xdr:blipFill>
      <xdr:spPr>
        <a:xfrm>
          <a:off x="6334125" y="11088397"/>
          <a:ext cx="2114550" cy="744493"/>
        </a:xfrm>
        <a:prstGeom prst="rect">
          <a:avLst/>
        </a:prstGeom>
      </xdr:spPr>
    </xdr:pic>
    <xdr:clientData/>
  </xdr:twoCellAnchor>
  <xdr:twoCellAnchor editAs="oneCell">
    <xdr:from>
      <xdr:col>4</xdr:col>
      <xdr:colOff>285972</xdr:colOff>
      <xdr:row>21</xdr:row>
      <xdr:rowOff>47624</xdr:rowOff>
    </xdr:from>
    <xdr:to>
      <xdr:col>4</xdr:col>
      <xdr:colOff>2109107</xdr:colOff>
      <xdr:row>21</xdr:row>
      <xdr:rowOff>1415771</xdr:rowOff>
    </xdr:to>
    <xdr:pic>
      <xdr:nvPicPr>
        <xdr:cNvPr id="21" name="Рисунок 20" descr="https://hpstore.uz/uploads/Kartinki/MONITOR/v27i%201.png"/>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591522" y="23564849"/>
          <a:ext cx="1823135" cy="1368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18</xdr:row>
      <xdr:rowOff>54768</xdr:rowOff>
    </xdr:from>
    <xdr:to>
      <xdr:col>4</xdr:col>
      <xdr:colOff>2152650</xdr:colOff>
      <xdr:row>18</xdr:row>
      <xdr:rowOff>1619249</xdr:rowOff>
    </xdr:to>
    <xdr:pic>
      <xdr:nvPicPr>
        <xdr:cNvPr id="22" name="Рисунок 21"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372225" y="1879996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19</xdr:row>
      <xdr:rowOff>83343</xdr:rowOff>
    </xdr:from>
    <xdr:to>
      <xdr:col>4</xdr:col>
      <xdr:colOff>2152650</xdr:colOff>
      <xdr:row>19</xdr:row>
      <xdr:rowOff>1647824</xdr:rowOff>
    </xdr:to>
    <xdr:pic>
      <xdr:nvPicPr>
        <xdr:cNvPr id="23" name="Рисунок 22"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372225" y="2045731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24" name="AutoShape 14" descr="Кабель питания IEC320-C14/IEC320-C19, 220B, 16А, 1.8м"/>
        <xdr:cNvSpPr>
          <a:spLocks noChangeAspect="1" noChangeArrowheads="1"/>
        </xdr:cNvSpPr>
      </xdr:nvSpPr>
      <xdr:spPr bwMode="auto">
        <a:xfrm>
          <a:off x="6305550" y="12049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17</xdr:row>
      <xdr:rowOff>0</xdr:rowOff>
    </xdr:from>
    <xdr:to>
      <xdr:col>4</xdr:col>
      <xdr:colOff>304800</xdr:colOff>
      <xdr:row>17</xdr:row>
      <xdr:rowOff>304800</xdr:rowOff>
    </xdr:to>
    <xdr:sp macro="" textlink="">
      <xdr:nvSpPr>
        <xdr:cNvPr id="25" name="AutoShape 15" descr="https://itmag.uz/wp-content/uploads/2018/10/7bad93fc4c0f56e4d1205bda26719a3b.webp"/>
        <xdr:cNvSpPr>
          <a:spLocks noChangeAspect="1" noChangeArrowheads="1"/>
        </xdr:cNvSpPr>
      </xdr:nvSpPr>
      <xdr:spPr bwMode="auto">
        <a:xfrm>
          <a:off x="6305550" y="1714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26" name="AutoShape 16" descr="https://itmag.uz/wp-content/uploads/2018/10/7bad93fc4c0f56e4d1205bda26719a3b.webp"/>
        <xdr:cNvSpPr>
          <a:spLocks noChangeAspect="1" noChangeArrowheads="1"/>
        </xdr:cNvSpPr>
      </xdr:nvSpPr>
      <xdr:spPr bwMode="auto">
        <a:xfrm>
          <a:off x="6305550" y="12049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60184</xdr:colOff>
      <xdr:row>15</xdr:row>
      <xdr:rowOff>114300</xdr:rowOff>
    </xdr:from>
    <xdr:to>
      <xdr:col>4</xdr:col>
      <xdr:colOff>1953311</xdr:colOff>
      <xdr:row>15</xdr:row>
      <xdr:rowOff>1781175</xdr:rowOff>
    </xdr:to>
    <xdr:pic>
      <xdr:nvPicPr>
        <xdr:cNvPr id="27" name="Рисунок 26"/>
        <xdr:cNvPicPr>
          <a:picLocks noChangeAspect="1"/>
        </xdr:cNvPicPr>
      </xdr:nvPicPr>
      <xdr:blipFill>
        <a:blip xmlns:r="http://schemas.openxmlformats.org/officeDocument/2006/relationships" r:embed="rId19"/>
        <a:stretch>
          <a:fillRect/>
        </a:stretch>
      </xdr:blipFill>
      <xdr:spPr>
        <a:xfrm>
          <a:off x="6365734" y="12163425"/>
          <a:ext cx="1893127" cy="1666875"/>
        </a:xfrm>
        <a:prstGeom prst="rect">
          <a:avLst/>
        </a:prstGeom>
      </xdr:spPr>
    </xdr:pic>
    <xdr:clientData/>
  </xdr:twoCellAnchor>
  <xdr:twoCellAnchor editAs="oneCell">
    <xdr:from>
      <xdr:col>4</xdr:col>
      <xdr:colOff>60184</xdr:colOff>
      <xdr:row>16</xdr:row>
      <xdr:rowOff>19050</xdr:rowOff>
    </xdr:from>
    <xdr:to>
      <xdr:col>4</xdr:col>
      <xdr:colOff>1953311</xdr:colOff>
      <xdr:row>16</xdr:row>
      <xdr:rowOff>1685925</xdr:rowOff>
    </xdr:to>
    <xdr:pic>
      <xdr:nvPicPr>
        <xdr:cNvPr id="28" name="Рисунок 27"/>
        <xdr:cNvPicPr>
          <a:picLocks noChangeAspect="1"/>
        </xdr:cNvPicPr>
      </xdr:nvPicPr>
      <xdr:blipFill>
        <a:blip xmlns:r="http://schemas.openxmlformats.org/officeDocument/2006/relationships" r:embed="rId19"/>
        <a:stretch>
          <a:fillRect/>
        </a:stretch>
      </xdr:blipFill>
      <xdr:spPr>
        <a:xfrm>
          <a:off x="6365734" y="13944600"/>
          <a:ext cx="1893127" cy="1666875"/>
        </a:xfrm>
        <a:prstGeom prst="rect">
          <a:avLst/>
        </a:prstGeom>
      </xdr:spPr>
    </xdr:pic>
    <xdr:clientData/>
  </xdr:twoCellAnchor>
  <xdr:twoCellAnchor editAs="oneCell">
    <xdr:from>
      <xdr:col>4</xdr:col>
      <xdr:colOff>405093</xdr:colOff>
      <xdr:row>13</xdr:row>
      <xdr:rowOff>123824</xdr:rowOff>
    </xdr:from>
    <xdr:to>
      <xdr:col>4</xdr:col>
      <xdr:colOff>1906507</xdr:colOff>
      <xdr:row>13</xdr:row>
      <xdr:rowOff>1467970</xdr:rowOff>
    </xdr:to>
    <xdr:pic>
      <xdr:nvPicPr>
        <xdr:cNvPr id="29" name="Рисунок 28"/>
        <xdr:cNvPicPr>
          <a:picLocks noChangeAspect="1"/>
        </xdr:cNvPicPr>
      </xdr:nvPicPr>
      <xdr:blipFill>
        <a:blip xmlns:r="http://schemas.openxmlformats.org/officeDocument/2006/relationships" r:embed="rId20"/>
        <a:stretch>
          <a:fillRect/>
        </a:stretch>
      </xdr:blipFill>
      <xdr:spPr>
        <a:xfrm>
          <a:off x="6710643" y="9515474"/>
          <a:ext cx="1501414" cy="1344146"/>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hyperlink" Target="https://www.conrad.com/en/p/rittal-vx-8640-034-base-faceplate-steel-plate-black-2-pc-s-2353470.html" TargetMode="External"/><Relationship Id="rId2" Type="http://schemas.openxmlformats.org/officeDocument/2006/relationships/hyperlink" Target="https://www.eibabo.com/en/rittal/side-panel-for-ht-2000x800mm-panel-for-cabinet-vx-8108.245-ve2-eb16010564?fs=1752898599" TargetMode="External"/><Relationship Id="rId1" Type="http://schemas.openxmlformats.org/officeDocument/2006/relationships/hyperlink" Target="https://www.rittal.com/ru-ru/products/PG0002SCHRANK1/PG0026SCHRANK1/PGRP21063SCHRANK1/PGRP26364SCHRANK1/PG0918SCHRANK2/PG1143SCHRANK1/PRO82564?variantId=8618811"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2.75" x14ac:dyDescent="0.2"/>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3"/>
  <sheetViews>
    <sheetView topLeftCell="C13" zoomScale="130" zoomScaleNormal="130" workbookViewId="0">
      <selection activeCell="E20" sqref="E20"/>
    </sheetView>
  </sheetViews>
  <sheetFormatPr defaultRowHeight="12.75" x14ac:dyDescent="0.2"/>
  <cols>
    <col min="1" max="1" width="4.28515625" customWidth="1"/>
    <col min="2" max="2" width="47.28515625" customWidth="1"/>
    <col min="3" max="3" width="13.5703125" customWidth="1"/>
    <col min="4" max="4" width="12.28515625" customWidth="1"/>
    <col min="5" max="5" width="21.7109375" customWidth="1"/>
    <col min="6" max="6" width="35.7109375" customWidth="1"/>
    <col min="7" max="7" width="6.7109375" customWidth="1"/>
    <col min="8" max="8" width="4.85546875" customWidth="1"/>
    <col min="9" max="9" width="22.7109375" style="31" customWidth="1"/>
    <col min="10" max="10" width="15.140625" style="31" customWidth="1"/>
  </cols>
  <sheetData>
    <row r="1" spans="1:13" ht="70.900000000000006" customHeight="1" x14ac:dyDescent="0.2">
      <c r="A1" s="1"/>
      <c r="B1" s="1"/>
      <c r="C1" s="1"/>
      <c r="D1" s="1"/>
      <c r="E1" s="1"/>
      <c r="F1" s="1"/>
      <c r="G1" s="243"/>
      <c r="H1" s="243"/>
    </row>
    <row r="2" spans="1:13" ht="25.15" customHeight="1" x14ac:dyDescent="0.2">
      <c r="A2" s="244" t="s">
        <v>69</v>
      </c>
      <c r="B2" s="244"/>
      <c r="C2" s="244"/>
      <c r="D2" s="244"/>
      <c r="E2" s="244"/>
      <c r="F2" s="244"/>
      <c r="G2" s="244"/>
      <c r="H2" s="244"/>
    </row>
    <row r="3" spans="1:13" x14ac:dyDescent="0.2">
      <c r="A3" s="1"/>
      <c r="B3" s="1"/>
      <c r="C3" s="1"/>
      <c r="D3" s="1"/>
      <c r="E3" s="1"/>
      <c r="F3" s="1"/>
      <c r="G3" s="1"/>
      <c r="H3" s="1"/>
    </row>
    <row r="4" spans="1:13" x14ac:dyDescent="0.2">
      <c r="A4" s="15" t="s">
        <v>70</v>
      </c>
      <c r="B4" s="1"/>
      <c r="C4" s="3" t="s">
        <v>73</v>
      </c>
      <c r="D4" s="3"/>
      <c r="E4" s="3"/>
      <c r="F4" s="3"/>
      <c r="G4" s="1"/>
      <c r="H4" s="1"/>
    </row>
    <row r="5" spans="1:13" x14ac:dyDescent="0.2">
      <c r="A5" s="4" t="s">
        <v>71</v>
      </c>
      <c r="B5" s="1"/>
      <c r="C5" s="5" t="s">
        <v>172</v>
      </c>
      <c r="D5" s="3"/>
      <c r="E5" s="3"/>
      <c r="F5" s="5"/>
      <c r="G5" s="1"/>
      <c r="H5" s="1"/>
    </row>
    <row r="6" spans="1:13" x14ac:dyDescent="0.2">
      <c r="A6" s="245" t="s">
        <v>72</v>
      </c>
      <c r="B6" s="245"/>
      <c r="C6" s="5" t="s">
        <v>74</v>
      </c>
      <c r="D6" s="3"/>
      <c r="E6" s="3"/>
      <c r="F6" s="5"/>
      <c r="G6" s="1"/>
      <c r="H6" s="1"/>
    </row>
    <row r="7" spans="1:13" x14ac:dyDescent="0.2">
      <c r="A7" s="246" t="s">
        <v>1</v>
      </c>
      <c r="B7" s="247" t="s">
        <v>2</v>
      </c>
      <c r="C7" s="248" t="s">
        <v>80</v>
      </c>
      <c r="D7" s="247" t="s">
        <v>81</v>
      </c>
      <c r="E7" s="21"/>
      <c r="F7" s="28"/>
      <c r="G7" s="247" t="s">
        <v>3</v>
      </c>
      <c r="H7" s="250" t="s">
        <v>68</v>
      </c>
      <c r="I7" s="20"/>
      <c r="J7" s="20"/>
      <c r="K7" s="18"/>
    </row>
    <row r="8" spans="1:13" x14ac:dyDescent="0.2">
      <c r="A8" s="246"/>
      <c r="B8" s="247"/>
      <c r="C8" s="249"/>
      <c r="D8" s="247"/>
      <c r="E8" s="22"/>
      <c r="F8" s="29" t="s">
        <v>231</v>
      </c>
      <c r="G8" s="247"/>
      <c r="H8" s="250"/>
      <c r="I8" s="20"/>
      <c r="J8" s="20"/>
      <c r="K8" s="18"/>
    </row>
    <row r="9" spans="1:13" ht="126" customHeight="1" x14ac:dyDescent="0.2">
      <c r="A9" s="10">
        <v>1</v>
      </c>
      <c r="B9" s="11" t="s">
        <v>54</v>
      </c>
      <c r="C9" s="12" t="s">
        <v>5</v>
      </c>
      <c r="D9" s="12" t="s">
        <v>9</v>
      </c>
      <c r="E9" s="12"/>
      <c r="F9" s="12"/>
      <c r="G9" s="10" t="s">
        <v>7</v>
      </c>
      <c r="H9" s="17">
        <v>1</v>
      </c>
      <c r="I9" s="20" t="s">
        <v>258</v>
      </c>
      <c r="J9" s="20" t="s">
        <v>257</v>
      </c>
      <c r="K9" s="18"/>
    </row>
    <row r="10" spans="1:13" ht="140.25" customHeight="1" x14ac:dyDescent="0.2">
      <c r="A10" s="10">
        <v>2</v>
      </c>
      <c r="B10" s="11" t="s">
        <v>10</v>
      </c>
      <c r="C10" s="12" t="s">
        <v>5</v>
      </c>
      <c r="D10" s="12" t="s">
        <v>12</v>
      </c>
      <c r="E10" s="12"/>
      <c r="F10" s="12"/>
      <c r="G10" s="10" t="s">
        <v>7</v>
      </c>
      <c r="H10" s="17">
        <v>1</v>
      </c>
      <c r="I10" s="32" t="s">
        <v>259</v>
      </c>
      <c r="J10" s="32" t="s">
        <v>261</v>
      </c>
      <c r="K10" s="18"/>
      <c r="M10" s="24" t="s">
        <v>260</v>
      </c>
    </row>
    <row r="11" spans="1:13" ht="81.75" customHeight="1" x14ac:dyDescent="0.45">
      <c r="A11" s="10">
        <v>3</v>
      </c>
      <c r="B11" s="11" t="s">
        <v>11</v>
      </c>
      <c r="C11" s="12" t="s">
        <v>5</v>
      </c>
      <c r="D11" s="12" t="s">
        <v>13</v>
      </c>
      <c r="E11" s="12"/>
      <c r="F11" s="12"/>
      <c r="G11" s="10" t="s">
        <v>7</v>
      </c>
      <c r="H11" s="17">
        <v>1</v>
      </c>
      <c r="I11" s="34" t="s">
        <v>264</v>
      </c>
      <c r="J11" s="33" t="s">
        <v>263</v>
      </c>
      <c r="K11" s="18"/>
      <c r="M11" s="24" t="s">
        <v>262</v>
      </c>
    </row>
    <row r="12" spans="1:13" ht="21" x14ac:dyDescent="0.2">
      <c r="A12" s="10">
        <v>4</v>
      </c>
      <c r="B12" s="11" t="s">
        <v>55</v>
      </c>
      <c r="C12" s="12" t="s">
        <v>5</v>
      </c>
      <c r="D12" s="12" t="s">
        <v>56</v>
      </c>
      <c r="E12" s="12"/>
      <c r="F12" s="12"/>
      <c r="G12" s="10" t="s">
        <v>7</v>
      </c>
      <c r="H12" s="17">
        <v>1</v>
      </c>
      <c r="I12" s="20"/>
      <c r="J12" s="20"/>
      <c r="K12" s="18"/>
    </row>
    <row r="13" spans="1:13" x14ac:dyDescent="0.2">
      <c r="A13" s="10">
        <v>5</v>
      </c>
      <c r="B13" s="11" t="s">
        <v>14</v>
      </c>
      <c r="C13" s="12" t="s">
        <v>5</v>
      </c>
      <c r="D13" s="12" t="s">
        <v>21</v>
      </c>
      <c r="E13" s="12"/>
      <c r="F13" s="12"/>
      <c r="G13" s="12" t="s">
        <v>0</v>
      </c>
      <c r="H13" s="30">
        <v>2</v>
      </c>
      <c r="I13" s="20"/>
      <c r="J13" s="20"/>
      <c r="K13" s="18"/>
    </row>
    <row r="14" spans="1:13" x14ac:dyDescent="0.2">
      <c r="A14" s="10">
        <v>6</v>
      </c>
      <c r="B14" s="11" t="s">
        <v>15</v>
      </c>
      <c r="C14" s="12" t="s">
        <v>5</v>
      </c>
      <c r="D14" s="12" t="s">
        <v>22</v>
      </c>
      <c r="E14" s="12"/>
      <c r="F14" s="12"/>
      <c r="G14" s="12" t="s">
        <v>0</v>
      </c>
      <c r="H14" s="30">
        <v>1</v>
      </c>
      <c r="I14" s="20"/>
      <c r="J14" s="20"/>
      <c r="K14" s="18"/>
    </row>
    <row r="15" spans="1:13" x14ac:dyDescent="0.2">
      <c r="A15" s="10">
        <v>7</v>
      </c>
      <c r="B15" s="11" t="s">
        <v>16</v>
      </c>
      <c r="C15" s="12" t="s">
        <v>5</v>
      </c>
      <c r="D15" s="12" t="s">
        <v>23</v>
      </c>
      <c r="E15" s="12"/>
      <c r="F15" s="12"/>
      <c r="G15" s="12" t="s">
        <v>0</v>
      </c>
      <c r="H15" s="30">
        <v>1</v>
      </c>
      <c r="I15" s="20"/>
      <c r="J15" s="20"/>
      <c r="K15" s="18"/>
    </row>
    <row r="16" spans="1:13" x14ac:dyDescent="0.2">
      <c r="A16" s="10">
        <v>8</v>
      </c>
      <c r="B16" s="11" t="s">
        <v>17</v>
      </c>
      <c r="C16" s="12" t="s">
        <v>5</v>
      </c>
      <c r="D16" s="12" t="s">
        <v>24</v>
      </c>
      <c r="E16" s="12"/>
      <c r="F16" s="12"/>
      <c r="G16" s="12" t="s">
        <v>0</v>
      </c>
      <c r="H16" s="30">
        <v>2</v>
      </c>
      <c r="I16" s="20"/>
      <c r="J16" s="20"/>
      <c r="K16" s="18"/>
    </row>
    <row r="17" spans="1:11" ht="21" x14ac:dyDescent="0.2">
      <c r="A17" s="10">
        <v>9</v>
      </c>
      <c r="B17" s="11" t="s">
        <v>57</v>
      </c>
      <c r="C17" s="12" t="s">
        <v>5</v>
      </c>
      <c r="D17" s="12" t="s">
        <v>58</v>
      </c>
      <c r="E17" s="12"/>
      <c r="F17" s="12"/>
      <c r="G17" s="12" t="s">
        <v>7</v>
      </c>
      <c r="H17" s="30">
        <v>1</v>
      </c>
      <c r="I17" s="20"/>
      <c r="J17" s="20"/>
      <c r="K17" s="18"/>
    </row>
    <row r="18" spans="1:11" ht="21" x14ac:dyDescent="0.2">
      <c r="A18" s="10">
        <v>10</v>
      </c>
      <c r="B18" s="11" t="s">
        <v>59</v>
      </c>
      <c r="C18" s="12" t="s">
        <v>5</v>
      </c>
      <c r="D18" s="12" t="s">
        <v>60</v>
      </c>
      <c r="E18" s="12"/>
      <c r="F18" s="12"/>
      <c r="G18" s="12" t="s">
        <v>0</v>
      </c>
      <c r="H18" s="30">
        <v>2</v>
      </c>
      <c r="I18" s="20"/>
      <c r="J18" s="20"/>
      <c r="K18" s="18"/>
    </row>
    <row r="19" spans="1:11" ht="21" x14ac:dyDescent="0.2">
      <c r="A19" s="10">
        <v>11</v>
      </c>
      <c r="B19" s="11" t="s">
        <v>18</v>
      </c>
      <c r="C19" s="12" t="s">
        <v>5</v>
      </c>
      <c r="D19" s="12" t="s">
        <v>25</v>
      </c>
      <c r="E19" s="12"/>
      <c r="F19" s="12"/>
      <c r="G19" s="12" t="s">
        <v>4</v>
      </c>
      <c r="H19" s="30">
        <v>1</v>
      </c>
      <c r="I19" s="20"/>
      <c r="J19" s="20"/>
      <c r="K19" s="18"/>
    </row>
    <row r="20" spans="1:11" ht="31.5" x14ac:dyDescent="0.2">
      <c r="A20" s="10">
        <v>12</v>
      </c>
      <c r="B20" s="11" t="s">
        <v>61</v>
      </c>
      <c r="C20" s="12" t="s">
        <v>5</v>
      </c>
      <c r="D20" s="12" t="s">
        <v>62</v>
      </c>
      <c r="E20" s="12"/>
      <c r="F20" s="12"/>
      <c r="G20" s="12" t="s">
        <v>7</v>
      </c>
      <c r="H20" s="30">
        <v>1</v>
      </c>
      <c r="I20" s="20"/>
      <c r="J20" s="20"/>
      <c r="K20" s="18"/>
    </row>
    <row r="21" spans="1:11" ht="31.5" x14ac:dyDescent="0.2">
      <c r="A21" s="10">
        <v>13</v>
      </c>
      <c r="B21" s="11" t="s">
        <v>19</v>
      </c>
      <c r="C21" s="12" t="s">
        <v>5</v>
      </c>
      <c r="D21" s="12" t="s">
        <v>26</v>
      </c>
      <c r="E21" s="12"/>
      <c r="F21" s="12"/>
      <c r="G21" s="12" t="s">
        <v>0</v>
      </c>
      <c r="H21" s="30">
        <v>3</v>
      </c>
      <c r="I21" s="20"/>
      <c r="J21" s="20"/>
      <c r="K21" s="18"/>
    </row>
    <row r="22" spans="1:11" x14ac:dyDescent="0.2">
      <c r="A22" s="10">
        <v>14</v>
      </c>
      <c r="B22" s="11" t="s">
        <v>20</v>
      </c>
      <c r="C22" s="12" t="s">
        <v>5</v>
      </c>
      <c r="D22" s="12" t="s">
        <v>27</v>
      </c>
      <c r="E22" s="12"/>
      <c r="F22" s="12"/>
      <c r="G22" s="12" t="s">
        <v>0</v>
      </c>
      <c r="H22" s="30">
        <v>1</v>
      </c>
      <c r="I22" s="20"/>
      <c r="J22" s="20"/>
      <c r="K22" s="18"/>
    </row>
    <row r="23" spans="1:11" ht="21" x14ac:dyDescent="0.2">
      <c r="A23" s="10">
        <v>15</v>
      </c>
      <c r="B23" s="11" t="s">
        <v>63</v>
      </c>
      <c r="C23" s="12" t="s">
        <v>5</v>
      </c>
      <c r="D23" s="12" t="s">
        <v>64</v>
      </c>
      <c r="E23" s="12"/>
      <c r="F23" s="12"/>
      <c r="G23" s="12" t="s">
        <v>0</v>
      </c>
      <c r="H23" s="17">
        <v>2</v>
      </c>
      <c r="I23" s="20"/>
      <c r="J23" s="20"/>
      <c r="K23" s="18"/>
    </row>
    <row r="24" spans="1:11" x14ac:dyDescent="0.2">
      <c r="A24" s="10">
        <v>16</v>
      </c>
      <c r="B24" s="11" t="s">
        <v>28</v>
      </c>
      <c r="C24" s="12" t="s">
        <v>5</v>
      </c>
      <c r="D24" s="12" t="s">
        <v>29</v>
      </c>
      <c r="E24" s="12"/>
      <c r="F24" s="12"/>
      <c r="G24" s="12" t="s">
        <v>0</v>
      </c>
      <c r="H24" s="17">
        <v>1</v>
      </c>
      <c r="I24" s="20"/>
      <c r="J24" s="20"/>
      <c r="K24" s="18"/>
    </row>
    <row r="25" spans="1:11" ht="21" x14ac:dyDescent="0.2">
      <c r="A25" s="10">
        <v>17</v>
      </c>
      <c r="B25" s="11" t="s">
        <v>31</v>
      </c>
      <c r="C25" s="12" t="s">
        <v>5</v>
      </c>
      <c r="D25" s="12" t="s">
        <v>30</v>
      </c>
      <c r="E25" s="12"/>
      <c r="F25" s="12"/>
      <c r="G25" s="12" t="s">
        <v>0</v>
      </c>
      <c r="H25" s="17">
        <v>1</v>
      </c>
      <c r="I25" s="20"/>
      <c r="J25" s="20"/>
      <c r="K25" s="18"/>
    </row>
    <row r="26" spans="1:11" ht="31.5" x14ac:dyDescent="0.2">
      <c r="A26" s="10">
        <v>18</v>
      </c>
      <c r="B26" s="13" t="s">
        <v>32</v>
      </c>
      <c r="C26" s="12" t="s">
        <v>5</v>
      </c>
      <c r="D26" s="14" t="s">
        <v>34</v>
      </c>
      <c r="E26" s="14"/>
      <c r="F26" s="12"/>
      <c r="G26" s="12" t="s">
        <v>0</v>
      </c>
      <c r="H26" s="17">
        <v>1</v>
      </c>
      <c r="I26" s="20"/>
      <c r="J26" s="20"/>
      <c r="K26" s="18"/>
    </row>
    <row r="27" spans="1:11" ht="21" x14ac:dyDescent="0.2">
      <c r="A27" s="10">
        <v>19</v>
      </c>
      <c r="B27" s="13" t="s">
        <v>33</v>
      </c>
      <c r="C27" s="12" t="s">
        <v>5</v>
      </c>
      <c r="D27" s="14" t="s">
        <v>35</v>
      </c>
      <c r="E27" s="14"/>
      <c r="F27" s="12"/>
      <c r="G27" s="12" t="s">
        <v>0</v>
      </c>
      <c r="H27" s="17">
        <v>2</v>
      </c>
      <c r="I27" s="20"/>
      <c r="J27" s="20"/>
      <c r="K27" s="18"/>
    </row>
    <row r="28" spans="1:11" ht="31.5" x14ac:dyDescent="0.2">
      <c r="A28" s="10">
        <v>20</v>
      </c>
      <c r="B28" s="11" t="s">
        <v>36</v>
      </c>
      <c r="C28" s="12" t="s">
        <v>5</v>
      </c>
      <c r="D28" s="14" t="s">
        <v>65</v>
      </c>
      <c r="E28" s="14"/>
      <c r="F28" s="12"/>
      <c r="G28" s="12" t="s">
        <v>7</v>
      </c>
      <c r="H28" s="17">
        <v>2</v>
      </c>
      <c r="I28" s="20"/>
      <c r="J28" s="20"/>
      <c r="K28" s="18"/>
    </row>
    <row r="29" spans="1:11" ht="21" x14ac:dyDescent="0.2">
      <c r="A29" s="10">
        <v>21</v>
      </c>
      <c r="B29" s="11" t="s">
        <v>66</v>
      </c>
      <c r="C29" s="12" t="s">
        <v>5</v>
      </c>
      <c r="D29" s="12" t="s">
        <v>67</v>
      </c>
      <c r="E29" s="12"/>
      <c r="F29" s="12"/>
      <c r="G29" s="12" t="s">
        <v>0</v>
      </c>
      <c r="H29" s="17">
        <v>1</v>
      </c>
      <c r="I29" s="20"/>
      <c r="J29" s="20"/>
      <c r="K29" s="18"/>
    </row>
    <row r="30" spans="1:11" ht="22.5" customHeight="1" x14ac:dyDescent="0.2">
      <c r="I30" s="20"/>
      <c r="J30" s="20"/>
      <c r="K30" s="18"/>
    </row>
    <row r="31" spans="1:11" ht="22.5" x14ac:dyDescent="0.2">
      <c r="A31" s="6"/>
      <c r="B31" s="6" t="s">
        <v>75</v>
      </c>
      <c r="C31" s="7" t="s">
        <v>76</v>
      </c>
      <c r="D31" s="6"/>
      <c r="E31" s="6"/>
      <c r="F31" s="7"/>
      <c r="G31" s="6"/>
      <c r="H31" s="6"/>
    </row>
    <row r="32" spans="1:11" x14ac:dyDescent="0.2">
      <c r="A32" s="8"/>
      <c r="B32" s="6" t="s">
        <v>77</v>
      </c>
      <c r="C32" s="9" t="s">
        <v>79</v>
      </c>
      <c r="D32" s="6"/>
      <c r="E32" s="6"/>
      <c r="F32" s="9"/>
      <c r="G32" s="6"/>
      <c r="H32" s="6"/>
    </row>
    <row r="33" spans="1:8" x14ac:dyDescent="0.2">
      <c r="A33" s="8"/>
      <c r="B33" s="6" t="s">
        <v>78</v>
      </c>
      <c r="C33" s="9">
        <v>909690646</v>
      </c>
      <c r="D33" s="6"/>
      <c r="E33" s="6"/>
      <c r="F33" s="9"/>
      <c r="G33" s="6"/>
      <c r="H33" s="6"/>
    </row>
  </sheetData>
  <mergeCells count="9">
    <mergeCell ref="G1:H1"/>
    <mergeCell ref="A2:H2"/>
    <mergeCell ref="A6:B6"/>
    <mergeCell ref="A7:A8"/>
    <mergeCell ref="B7:B8"/>
    <mergeCell ref="C7:C8"/>
    <mergeCell ref="G7:G8"/>
    <mergeCell ref="H7:H8"/>
    <mergeCell ref="D7:D8"/>
  </mergeCells>
  <hyperlinks>
    <hyperlink ref="D17" r:id="rId1" display="8618.811"/>
    <hyperlink ref="M10" r:id="rId2" display="https://www.eibabo.com/en/rittal/side-panel-for-ht-2000x800mm-panel-for-cabinet-vx-8108.245-ve2-eb16010564?fs=1752898599"/>
    <hyperlink ref="M11" r:id="rId3" display="https://www.conrad.com/en/p/rittal-vx-8640-034-base-faceplate-steel-plate-black-2-pc-s-2353470.html"/>
  </hyperlinks>
  <pageMargins left="0.7" right="0.7" top="0.75" bottom="0.75" header="0.3" footer="0.3"/>
  <pageSetup paperSize="9" orientation="portrait" r:id="rId4"/>
  <drawing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U98"/>
  <sheetViews>
    <sheetView topLeftCell="E1" zoomScale="115" zoomScaleNormal="115" workbookViewId="0">
      <selection sqref="A1:XFD1048576"/>
    </sheetView>
  </sheetViews>
  <sheetFormatPr defaultRowHeight="12.75" x14ac:dyDescent="0.2"/>
  <cols>
    <col min="1" max="1" width="4.28515625" style="31" customWidth="1"/>
    <col min="2" max="2" width="47.7109375" style="31" customWidth="1"/>
    <col min="3" max="3" width="15.85546875" style="31" customWidth="1"/>
    <col min="4" max="4" width="16.85546875" style="31" customWidth="1"/>
    <col min="5" max="5" width="39" style="56" customWidth="1"/>
    <col min="6" max="6" width="6.7109375" style="31" customWidth="1"/>
    <col min="7" max="7" width="8.140625" style="31" customWidth="1"/>
    <col min="8" max="8" width="20" style="31" customWidth="1"/>
    <col min="9" max="9" width="17.28515625" style="185" customWidth="1"/>
    <col min="10" max="10" width="15.28515625" style="190" customWidth="1"/>
    <col min="11" max="11" width="6.85546875" style="31" customWidth="1"/>
    <col min="12" max="12" width="13.7109375" style="31" customWidth="1"/>
    <col min="13" max="13" width="11.42578125" style="31" customWidth="1"/>
    <col min="14" max="14" width="15.42578125" style="31" bestFit="1" customWidth="1"/>
    <col min="15" max="15" width="16.42578125" style="31" bestFit="1" customWidth="1"/>
    <col min="16" max="16" width="7.7109375" style="208" customWidth="1"/>
    <col min="17" max="18" width="16.42578125" style="47" customWidth="1"/>
    <col min="19" max="19" width="16.42578125" style="31" customWidth="1"/>
    <col min="20" max="20" width="61.7109375" style="31" customWidth="1"/>
    <col min="21" max="21" width="30.140625" style="31" customWidth="1"/>
    <col min="22" max="22" width="19.7109375" style="31" customWidth="1"/>
    <col min="23" max="23" width="14.7109375" style="31" customWidth="1"/>
    <col min="24" max="16384" width="9.140625" style="31"/>
  </cols>
  <sheetData>
    <row r="1" spans="1:19" ht="76.900000000000006" customHeight="1" x14ac:dyDescent="0.2">
      <c r="A1" s="163"/>
      <c r="B1" s="163"/>
      <c r="C1" s="163"/>
      <c r="D1" s="251"/>
      <c r="E1" s="251"/>
      <c r="F1" s="251"/>
      <c r="G1" s="251"/>
    </row>
    <row r="2" spans="1:19" ht="16.149999999999999" customHeight="1" x14ac:dyDescent="0.2">
      <c r="A2" s="252"/>
      <c r="B2" s="252"/>
      <c r="C2" s="252"/>
      <c r="D2" s="252"/>
      <c r="E2" s="252"/>
      <c r="F2" s="252"/>
      <c r="G2" s="252"/>
      <c r="H2" s="164"/>
    </row>
    <row r="3" spans="1:19" x14ac:dyDescent="0.2">
      <c r="A3" s="205"/>
      <c r="B3" s="163"/>
      <c r="C3" s="165"/>
      <c r="D3" s="165"/>
      <c r="E3" s="165"/>
      <c r="F3" s="163"/>
      <c r="G3" s="163"/>
      <c r="H3" s="166"/>
    </row>
    <row r="4" spans="1:19" ht="40.5" customHeight="1" x14ac:dyDescent="0.2">
      <c r="A4" s="167"/>
      <c r="B4" s="210" t="s">
        <v>463</v>
      </c>
      <c r="C4" s="168"/>
      <c r="D4" s="165"/>
      <c r="E4" s="165"/>
      <c r="F4" s="163"/>
      <c r="G4" s="163"/>
      <c r="H4" s="166"/>
    </row>
    <row r="5" spans="1:19" ht="5.25" customHeight="1" x14ac:dyDescent="0.2">
      <c r="A5" s="253"/>
      <c r="B5" s="253"/>
      <c r="C5" s="168"/>
      <c r="D5" s="165"/>
      <c r="E5" s="165"/>
      <c r="F5" s="163"/>
      <c r="G5" s="163"/>
      <c r="H5" s="166"/>
    </row>
    <row r="6" spans="1:19" ht="24.75" customHeight="1" x14ac:dyDescent="0.2">
      <c r="A6" s="232"/>
      <c r="B6" s="230"/>
      <c r="C6" s="231"/>
      <c r="D6" s="230"/>
      <c r="E6" s="169"/>
      <c r="F6" s="230"/>
      <c r="G6" s="231"/>
      <c r="H6" s="20"/>
      <c r="I6" s="32"/>
      <c r="J6" s="191"/>
    </row>
    <row r="7" spans="1:19" s="234" customFormat="1" ht="48" customHeight="1" x14ac:dyDescent="0.2">
      <c r="A7" s="240" t="s">
        <v>1</v>
      </c>
      <c r="B7" s="241" t="s">
        <v>2</v>
      </c>
      <c r="C7" s="242" t="s">
        <v>464</v>
      </c>
      <c r="D7" s="241" t="s">
        <v>81</v>
      </c>
      <c r="E7" s="238" t="s">
        <v>231</v>
      </c>
      <c r="F7" s="241" t="s">
        <v>174</v>
      </c>
      <c r="G7" s="242" t="s">
        <v>68</v>
      </c>
      <c r="H7" s="237"/>
      <c r="I7" s="239"/>
      <c r="J7" s="233" t="s">
        <v>417</v>
      </c>
      <c r="K7" s="234" t="s">
        <v>427</v>
      </c>
      <c r="P7" s="235" t="s">
        <v>283</v>
      </c>
      <c r="Q7" s="236" t="s">
        <v>287</v>
      </c>
      <c r="R7" s="236" t="s">
        <v>288</v>
      </c>
      <c r="S7" s="237" t="s">
        <v>286</v>
      </c>
    </row>
    <row r="8" spans="1:19" ht="25.5" x14ac:dyDescent="0.2">
      <c r="A8" s="75">
        <v>1</v>
      </c>
      <c r="B8" s="45" t="s">
        <v>180</v>
      </c>
      <c r="C8" s="76" t="s">
        <v>186</v>
      </c>
      <c r="D8" s="76" t="s">
        <v>190</v>
      </c>
      <c r="E8" s="77" t="s">
        <v>190</v>
      </c>
      <c r="F8" s="75" t="s">
        <v>0</v>
      </c>
      <c r="G8" s="75">
        <v>2</v>
      </c>
      <c r="H8" s="176" t="s">
        <v>426</v>
      </c>
      <c r="I8" s="32" t="s">
        <v>292</v>
      </c>
      <c r="J8" s="192">
        <v>212</v>
      </c>
      <c r="K8" s="31">
        <v>35</v>
      </c>
      <c r="L8" s="204">
        <f>J8+K8</f>
        <v>247</v>
      </c>
      <c r="M8" s="204">
        <v>12500</v>
      </c>
      <c r="N8" s="204">
        <f>M8*L8</f>
        <v>3087500</v>
      </c>
      <c r="O8" s="204">
        <f>N8*G8</f>
        <v>6175000</v>
      </c>
      <c r="P8" s="208">
        <v>1.4</v>
      </c>
      <c r="Q8" s="48">
        <f>P8*N8</f>
        <v>4322500</v>
      </c>
      <c r="R8" s="48">
        <f>Q8*G8</f>
        <v>8645000</v>
      </c>
      <c r="S8" s="209" t="s">
        <v>284</v>
      </c>
    </row>
    <row r="9" spans="1:19" ht="31.5" x14ac:dyDescent="0.2">
      <c r="A9" s="75">
        <v>2</v>
      </c>
      <c r="B9" s="45" t="s">
        <v>181</v>
      </c>
      <c r="C9" s="76" t="s">
        <v>187</v>
      </c>
      <c r="D9" s="76" t="s">
        <v>191</v>
      </c>
      <c r="E9" s="77" t="s">
        <v>293</v>
      </c>
      <c r="F9" s="75" t="s">
        <v>0</v>
      </c>
      <c r="G9" s="75">
        <v>2</v>
      </c>
      <c r="H9" s="76" t="s">
        <v>428</v>
      </c>
      <c r="I9" s="76" t="s">
        <v>294</v>
      </c>
      <c r="J9" s="193">
        <v>48</v>
      </c>
      <c r="K9" s="31">
        <v>35</v>
      </c>
      <c r="L9" s="204">
        <f t="shared" ref="L9:L52" si="0">J9+K9</f>
        <v>83</v>
      </c>
      <c r="M9" s="204">
        <v>12500</v>
      </c>
      <c r="N9" s="204">
        <f t="shared" ref="N9:N52" si="1">M9*L9</f>
        <v>1037500</v>
      </c>
      <c r="O9" s="204">
        <f t="shared" ref="O9:O52" si="2">N9*G9</f>
        <v>2075000</v>
      </c>
      <c r="P9" s="208">
        <v>1.4</v>
      </c>
      <c r="Q9" s="48">
        <f t="shared" ref="Q9:Q52" si="3">P9*N9</f>
        <v>1452500</v>
      </c>
      <c r="R9" s="48">
        <f t="shared" ref="R9:R52" si="4">Q9*G9</f>
        <v>2905000</v>
      </c>
      <c r="S9" s="209" t="s">
        <v>284</v>
      </c>
    </row>
    <row r="10" spans="1:19" s="202" customFormat="1" ht="31.5" x14ac:dyDescent="0.2">
      <c r="A10" s="197">
        <v>3</v>
      </c>
      <c r="B10" s="198" t="s">
        <v>182</v>
      </c>
      <c r="C10" s="199" t="s">
        <v>186</v>
      </c>
      <c r="D10" s="199" t="s">
        <v>192</v>
      </c>
      <c r="E10" s="77" t="s">
        <v>422</v>
      </c>
      <c r="F10" s="197" t="s">
        <v>0</v>
      </c>
      <c r="G10" s="197">
        <v>2</v>
      </c>
      <c r="H10" s="199" t="s">
        <v>425</v>
      </c>
      <c r="I10" s="200" t="s">
        <v>424</v>
      </c>
      <c r="J10" s="201">
        <v>19</v>
      </c>
      <c r="K10" s="202">
        <f>9*1</f>
        <v>9</v>
      </c>
      <c r="L10" s="204">
        <f t="shared" si="0"/>
        <v>28</v>
      </c>
      <c r="M10" s="204">
        <v>12500</v>
      </c>
      <c r="N10" s="204">
        <f t="shared" si="1"/>
        <v>350000</v>
      </c>
      <c r="O10" s="204">
        <f t="shared" si="2"/>
        <v>700000</v>
      </c>
      <c r="P10" s="208">
        <v>1.4</v>
      </c>
      <c r="Q10" s="48">
        <f t="shared" si="3"/>
        <v>489999.99999999994</v>
      </c>
      <c r="R10" s="48">
        <f t="shared" si="4"/>
        <v>979999.99999999988</v>
      </c>
      <c r="S10" s="209" t="s">
        <v>284</v>
      </c>
    </row>
    <row r="11" spans="1:19" s="202" customFormat="1" ht="31.5" x14ac:dyDescent="0.2">
      <c r="A11" s="197">
        <v>4</v>
      </c>
      <c r="B11" s="198" t="s">
        <v>183</v>
      </c>
      <c r="C11" s="199" t="s">
        <v>186</v>
      </c>
      <c r="D11" s="199" t="s">
        <v>193</v>
      </c>
      <c r="E11" s="77" t="s">
        <v>423</v>
      </c>
      <c r="F11" s="197" t="s">
        <v>0</v>
      </c>
      <c r="G11" s="197">
        <v>1</v>
      </c>
      <c r="H11" s="203">
        <v>7</v>
      </c>
      <c r="I11" s="200" t="s">
        <v>295</v>
      </c>
      <c r="J11" s="201">
        <v>7</v>
      </c>
      <c r="K11" s="202">
        <f>9*0.3</f>
        <v>2.6999999999999997</v>
      </c>
      <c r="L11" s="204">
        <f t="shared" si="0"/>
        <v>9.6999999999999993</v>
      </c>
      <c r="M11" s="204">
        <v>12500</v>
      </c>
      <c r="N11" s="204">
        <f t="shared" si="1"/>
        <v>121249.99999999999</v>
      </c>
      <c r="O11" s="204">
        <f t="shared" si="2"/>
        <v>121249.99999999999</v>
      </c>
      <c r="P11" s="208">
        <v>1.4</v>
      </c>
      <c r="Q11" s="48">
        <f t="shared" si="3"/>
        <v>169749.99999999997</v>
      </c>
      <c r="R11" s="48">
        <f t="shared" si="4"/>
        <v>169749.99999999997</v>
      </c>
      <c r="S11" s="209" t="s">
        <v>284</v>
      </c>
    </row>
    <row r="12" spans="1:19" s="175" customFormat="1" ht="21" x14ac:dyDescent="0.2">
      <c r="A12" s="171">
        <v>5</v>
      </c>
      <c r="B12" s="172" t="s">
        <v>184</v>
      </c>
      <c r="C12" s="173" t="s">
        <v>188</v>
      </c>
      <c r="D12" s="173">
        <v>397532</v>
      </c>
      <c r="E12" s="226" t="s">
        <v>411</v>
      </c>
      <c r="F12" s="171" t="s">
        <v>7</v>
      </c>
      <c r="G12" s="171">
        <v>1</v>
      </c>
      <c r="H12" s="174" t="s">
        <v>412</v>
      </c>
      <c r="I12" s="180"/>
      <c r="J12" s="194">
        <v>13</v>
      </c>
      <c r="K12" s="175">
        <v>2</v>
      </c>
      <c r="L12" s="204">
        <f t="shared" si="0"/>
        <v>15</v>
      </c>
      <c r="M12" s="204">
        <v>12500</v>
      </c>
      <c r="N12" s="204">
        <f t="shared" si="1"/>
        <v>187500</v>
      </c>
      <c r="O12" s="204">
        <f t="shared" si="2"/>
        <v>187500</v>
      </c>
      <c r="P12" s="208">
        <v>1.4</v>
      </c>
      <c r="Q12" s="48">
        <f t="shared" si="3"/>
        <v>262500</v>
      </c>
      <c r="R12" s="48">
        <f t="shared" si="4"/>
        <v>262500</v>
      </c>
      <c r="S12" s="209" t="s">
        <v>284</v>
      </c>
    </row>
    <row r="13" spans="1:19" ht="38.25" x14ac:dyDescent="0.2">
      <c r="A13" s="75">
        <v>6</v>
      </c>
      <c r="B13" s="45" t="s">
        <v>185</v>
      </c>
      <c r="C13" s="76" t="s">
        <v>189</v>
      </c>
      <c r="D13" s="76" t="s">
        <v>194</v>
      </c>
      <c r="E13" s="77" t="s">
        <v>415</v>
      </c>
      <c r="F13" s="75" t="s">
        <v>0</v>
      </c>
      <c r="G13" s="75">
        <v>2</v>
      </c>
      <c r="H13" s="176" t="s">
        <v>296</v>
      </c>
      <c r="I13" s="176" t="s">
        <v>297</v>
      </c>
      <c r="J13" s="195">
        <v>136</v>
      </c>
      <c r="K13" s="31">
        <v>25</v>
      </c>
      <c r="L13" s="204">
        <f t="shared" si="0"/>
        <v>161</v>
      </c>
      <c r="M13" s="204">
        <v>12500</v>
      </c>
      <c r="N13" s="204">
        <f t="shared" si="1"/>
        <v>2012500</v>
      </c>
      <c r="O13" s="204">
        <f t="shared" si="2"/>
        <v>4025000</v>
      </c>
      <c r="P13" s="208">
        <v>1.4</v>
      </c>
      <c r="Q13" s="48">
        <f t="shared" si="3"/>
        <v>2817500</v>
      </c>
      <c r="R13" s="48">
        <f t="shared" si="4"/>
        <v>5635000</v>
      </c>
      <c r="S13" s="209" t="s">
        <v>284</v>
      </c>
    </row>
    <row r="14" spans="1:19" ht="31.5" x14ac:dyDescent="0.2">
      <c r="A14" s="75">
        <v>7</v>
      </c>
      <c r="B14" s="45" t="s">
        <v>196</v>
      </c>
      <c r="C14" s="76" t="s">
        <v>110</v>
      </c>
      <c r="D14" s="76" t="s">
        <v>197</v>
      </c>
      <c r="E14" s="77" t="s">
        <v>413</v>
      </c>
      <c r="F14" s="75" t="s">
        <v>0</v>
      </c>
      <c r="G14" s="75">
        <v>1</v>
      </c>
      <c r="H14" s="177" t="s">
        <v>418</v>
      </c>
      <c r="I14" s="32"/>
      <c r="J14" s="192">
        <v>2</v>
      </c>
      <c r="K14" s="31">
        <v>1</v>
      </c>
      <c r="L14" s="204">
        <f t="shared" si="0"/>
        <v>3</v>
      </c>
      <c r="M14" s="204">
        <v>12500</v>
      </c>
      <c r="N14" s="204">
        <f t="shared" si="1"/>
        <v>37500</v>
      </c>
      <c r="O14" s="204">
        <f t="shared" si="2"/>
        <v>37500</v>
      </c>
      <c r="P14" s="208">
        <v>1.4</v>
      </c>
      <c r="Q14" s="48">
        <f t="shared" si="3"/>
        <v>52500</v>
      </c>
      <c r="R14" s="48">
        <f t="shared" si="4"/>
        <v>52500</v>
      </c>
      <c r="S14" s="209" t="s">
        <v>284</v>
      </c>
    </row>
    <row r="15" spans="1:19" ht="38.25" x14ac:dyDescent="0.2">
      <c r="A15" s="75">
        <v>8</v>
      </c>
      <c r="B15" s="45" t="s">
        <v>198</v>
      </c>
      <c r="C15" s="76" t="s">
        <v>199</v>
      </c>
      <c r="D15" s="76" t="s">
        <v>200</v>
      </c>
      <c r="E15" s="77" t="s">
        <v>300</v>
      </c>
      <c r="F15" s="75" t="s">
        <v>0</v>
      </c>
      <c r="G15" s="75">
        <v>2</v>
      </c>
      <c r="H15" s="176" t="s">
        <v>299</v>
      </c>
      <c r="I15" s="176" t="s">
        <v>298</v>
      </c>
      <c r="J15" s="195">
        <v>36</v>
      </c>
      <c r="K15" s="31">
        <f>9*0.2</f>
        <v>1.8</v>
      </c>
      <c r="L15" s="204">
        <f t="shared" si="0"/>
        <v>37.799999999999997</v>
      </c>
      <c r="M15" s="204">
        <v>12500</v>
      </c>
      <c r="N15" s="204">
        <f t="shared" si="1"/>
        <v>472499.99999999994</v>
      </c>
      <c r="O15" s="204">
        <f t="shared" si="2"/>
        <v>944999.99999999988</v>
      </c>
      <c r="P15" s="208">
        <v>1.4</v>
      </c>
      <c r="Q15" s="48">
        <f t="shared" si="3"/>
        <v>661499.99999999988</v>
      </c>
      <c r="R15" s="48">
        <f t="shared" si="4"/>
        <v>1322999.9999999998</v>
      </c>
      <c r="S15" s="209" t="s">
        <v>284</v>
      </c>
    </row>
    <row r="16" spans="1:19" ht="21" x14ac:dyDescent="0.2">
      <c r="A16" s="75">
        <v>9</v>
      </c>
      <c r="B16" s="98" t="s">
        <v>84</v>
      </c>
      <c r="C16" s="76" t="s">
        <v>85</v>
      </c>
      <c r="D16" s="99" t="s">
        <v>86</v>
      </c>
      <c r="E16" s="77" t="s">
        <v>301</v>
      </c>
      <c r="F16" s="178" t="s">
        <v>0</v>
      </c>
      <c r="G16" s="75">
        <v>12</v>
      </c>
      <c r="H16" s="189" t="s">
        <v>302</v>
      </c>
      <c r="I16" s="32"/>
      <c r="J16" s="192">
        <v>400000</v>
      </c>
      <c r="L16" s="206">
        <f t="shared" si="0"/>
        <v>400000</v>
      </c>
      <c r="M16" s="204">
        <v>1</v>
      </c>
      <c r="N16" s="204">
        <f t="shared" si="1"/>
        <v>400000</v>
      </c>
      <c r="O16" s="204">
        <f t="shared" si="2"/>
        <v>4800000</v>
      </c>
      <c r="P16" s="208">
        <v>1.4</v>
      </c>
      <c r="Q16" s="48">
        <f t="shared" si="3"/>
        <v>560000</v>
      </c>
      <c r="R16" s="48">
        <f t="shared" si="4"/>
        <v>6720000</v>
      </c>
      <c r="S16" s="209" t="s">
        <v>284</v>
      </c>
    </row>
    <row r="17" spans="1:20" ht="21" x14ac:dyDescent="0.2">
      <c r="A17" s="75">
        <v>10</v>
      </c>
      <c r="B17" s="98" t="s">
        <v>87</v>
      </c>
      <c r="C17" s="76" t="s">
        <v>85</v>
      </c>
      <c r="D17" s="99" t="s">
        <v>88</v>
      </c>
      <c r="E17" s="77" t="s">
        <v>303</v>
      </c>
      <c r="F17" s="178" t="s">
        <v>0</v>
      </c>
      <c r="G17" s="75">
        <v>12</v>
      </c>
      <c r="H17" s="189" t="s">
        <v>304</v>
      </c>
      <c r="I17" s="32"/>
      <c r="J17" s="192">
        <v>1400000</v>
      </c>
      <c r="L17" s="206">
        <f t="shared" si="0"/>
        <v>1400000</v>
      </c>
      <c r="M17" s="204">
        <v>1</v>
      </c>
      <c r="N17" s="204">
        <f t="shared" si="1"/>
        <v>1400000</v>
      </c>
      <c r="O17" s="204">
        <f t="shared" si="2"/>
        <v>16800000</v>
      </c>
      <c r="P17" s="208">
        <v>1.4</v>
      </c>
      <c r="Q17" s="48">
        <f t="shared" si="3"/>
        <v>1959999.9999999998</v>
      </c>
      <c r="R17" s="48">
        <f t="shared" si="4"/>
        <v>23519999.999999996</v>
      </c>
      <c r="S17" s="209" t="s">
        <v>284</v>
      </c>
    </row>
    <row r="18" spans="1:20" s="175" customFormat="1" ht="51" x14ac:dyDescent="0.2">
      <c r="A18" s="171">
        <v>11</v>
      </c>
      <c r="B18" s="172" t="s">
        <v>102</v>
      </c>
      <c r="C18" s="173" t="s">
        <v>103</v>
      </c>
      <c r="D18" s="179" t="s">
        <v>104</v>
      </c>
      <c r="E18" s="226" t="s">
        <v>407</v>
      </c>
      <c r="F18" s="173" t="s">
        <v>0</v>
      </c>
      <c r="G18" s="171">
        <v>12</v>
      </c>
      <c r="H18" s="180" t="s">
        <v>408</v>
      </c>
      <c r="I18" s="180" t="s">
        <v>416</v>
      </c>
      <c r="J18" s="196">
        <v>1941</v>
      </c>
      <c r="K18" s="181">
        <v>25</v>
      </c>
      <c r="L18" s="204">
        <f t="shared" si="0"/>
        <v>1966</v>
      </c>
      <c r="M18" s="204">
        <v>12500</v>
      </c>
      <c r="N18" s="204">
        <f t="shared" si="1"/>
        <v>24575000</v>
      </c>
      <c r="O18" s="204">
        <f t="shared" si="2"/>
        <v>294900000</v>
      </c>
      <c r="P18" s="208">
        <v>1.4</v>
      </c>
      <c r="Q18" s="48">
        <f t="shared" si="3"/>
        <v>34405000</v>
      </c>
      <c r="R18" s="48">
        <f t="shared" si="4"/>
        <v>412860000</v>
      </c>
      <c r="S18" s="209" t="s">
        <v>284</v>
      </c>
      <c r="T18" s="181"/>
    </row>
    <row r="19" spans="1:20" s="175" customFormat="1" ht="73.5" x14ac:dyDescent="0.2">
      <c r="A19" s="171">
        <v>12</v>
      </c>
      <c r="B19" s="182" t="s">
        <v>125</v>
      </c>
      <c r="C19" s="173" t="s">
        <v>126</v>
      </c>
      <c r="D19" s="179" t="s">
        <v>127</v>
      </c>
      <c r="E19" s="226" t="s">
        <v>410</v>
      </c>
      <c r="F19" s="183" t="s">
        <v>0</v>
      </c>
      <c r="G19" s="171">
        <v>1</v>
      </c>
      <c r="H19" s="180" t="s">
        <v>429</v>
      </c>
      <c r="I19" s="180"/>
      <c r="J19" s="194">
        <v>144</v>
      </c>
      <c r="K19" s="175">
        <f>9*0.1</f>
        <v>0.9</v>
      </c>
      <c r="L19" s="204">
        <f t="shared" si="0"/>
        <v>144.9</v>
      </c>
      <c r="M19" s="204">
        <v>12500</v>
      </c>
      <c r="N19" s="204">
        <f t="shared" si="1"/>
        <v>1811250</v>
      </c>
      <c r="O19" s="204">
        <f t="shared" si="2"/>
        <v>1811250</v>
      </c>
      <c r="P19" s="208">
        <v>1.4</v>
      </c>
      <c r="Q19" s="48">
        <f t="shared" si="3"/>
        <v>2535750</v>
      </c>
      <c r="R19" s="48">
        <f t="shared" si="4"/>
        <v>2535750</v>
      </c>
      <c r="S19" s="209" t="s">
        <v>284</v>
      </c>
    </row>
    <row r="20" spans="1:20" s="175" customFormat="1" ht="52.5" x14ac:dyDescent="0.2">
      <c r="A20" s="171">
        <v>13</v>
      </c>
      <c r="B20" s="172" t="s">
        <v>128</v>
      </c>
      <c r="C20" s="173" t="s">
        <v>126</v>
      </c>
      <c r="D20" s="179" t="s">
        <v>129</v>
      </c>
      <c r="E20" s="226" t="s">
        <v>414</v>
      </c>
      <c r="F20" s="173" t="s">
        <v>0</v>
      </c>
      <c r="G20" s="171">
        <v>3</v>
      </c>
      <c r="H20" s="180" t="s">
        <v>430</v>
      </c>
      <c r="I20" s="180" t="s">
        <v>409</v>
      </c>
      <c r="J20" s="196">
        <v>74</v>
      </c>
      <c r="K20" s="175">
        <f>9*0.3</f>
        <v>2.6999999999999997</v>
      </c>
      <c r="L20" s="204">
        <f t="shared" si="0"/>
        <v>76.7</v>
      </c>
      <c r="M20" s="204">
        <v>12500</v>
      </c>
      <c r="N20" s="204">
        <f t="shared" si="1"/>
        <v>958750</v>
      </c>
      <c r="O20" s="204">
        <f t="shared" si="2"/>
        <v>2876250</v>
      </c>
      <c r="P20" s="208">
        <v>1.4</v>
      </c>
      <c r="Q20" s="48">
        <f t="shared" si="3"/>
        <v>1342250</v>
      </c>
      <c r="R20" s="48">
        <f t="shared" si="4"/>
        <v>4026750</v>
      </c>
      <c r="S20" s="209" t="s">
        <v>284</v>
      </c>
    </row>
    <row r="21" spans="1:20" x14ac:dyDescent="0.2">
      <c r="A21" s="75">
        <v>14</v>
      </c>
      <c r="B21" s="98" t="s">
        <v>94</v>
      </c>
      <c r="C21" s="76" t="s">
        <v>105</v>
      </c>
      <c r="D21" s="99" t="s">
        <v>95</v>
      </c>
      <c r="E21" s="77" t="s">
        <v>305</v>
      </c>
      <c r="F21" s="178" t="s">
        <v>0</v>
      </c>
      <c r="G21" s="76">
        <v>12</v>
      </c>
      <c r="H21" s="20" t="s">
        <v>306</v>
      </c>
      <c r="I21" s="32"/>
      <c r="J21" s="192">
        <v>449</v>
      </c>
      <c r="L21" s="204">
        <f t="shared" si="0"/>
        <v>449</v>
      </c>
      <c r="M21" s="204">
        <v>12500</v>
      </c>
      <c r="N21" s="204">
        <f t="shared" si="1"/>
        <v>5612500</v>
      </c>
      <c r="O21" s="204">
        <f t="shared" si="2"/>
        <v>67350000</v>
      </c>
      <c r="P21" s="208">
        <v>1.4</v>
      </c>
      <c r="Q21" s="48">
        <f t="shared" si="3"/>
        <v>7857499.9999999991</v>
      </c>
      <c r="R21" s="48">
        <f t="shared" si="4"/>
        <v>94289999.999999985</v>
      </c>
      <c r="S21" s="209" t="s">
        <v>284</v>
      </c>
    </row>
    <row r="22" spans="1:20" ht="21" x14ac:dyDescent="0.2">
      <c r="A22" s="75">
        <v>15</v>
      </c>
      <c r="B22" s="84" t="s">
        <v>130</v>
      </c>
      <c r="C22" s="76" t="s">
        <v>126</v>
      </c>
      <c r="D22" s="99" t="s">
        <v>131</v>
      </c>
      <c r="E22" s="77" t="s">
        <v>347</v>
      </c>
      <c r="F22" s="76" t="s">
        <v>0</v>
      </c>
      <c r="G22" s="75">
        <v>2</v>
      </c>
      <c r="H22" s="188" t="s">
        <v>348</v>
      </c>
      <c r="I22" s="32"/>
      <c r="J22" s="192">
        <v>220000</v>
      </c>
      <c r="L22" s="206">
        <f t="shared" si="0"/>
        <v>220000</v>
      </c>
      <c r="M22" s="204">
        <v>1</v>
      </c>
      <c r="N22" s="204">
        <f t="shared" si="1"/>
        <v>220000</v>
      </c>
      <c r="O22" s="204">
        <f t="shared" si="2"/>
        <v>440000</v>
      </c>
      <c r="P22" s="208">
        <v>1.4</v>
      </c>
      <c r="Q22" s="48">
        <f t="shared" si="3"/>
        <v>308000</v>
      </c>
      <c r="R22" s="48">
        <f t="shared" si="4"/>
        <v>616000</v>
      </c>
      <c r="S22" s="209" t="s">
        <v>284</v>
      </c>
    </row>
    <row r="23" spans="1:20" ht="21" x14ac:dyDescent="0.2">
      <c r="A23" s="75">
        <v>16</v>
      </c>
      <c r="B23" s="45" t="s">
        <v>90</v>
      </c>
      <c r="C23" s="76" t="s">
        <v>85</v>
      </c>
      <c r="D23" s="82" t="s">
        <v>91</v>
      </c>
      <c r="E23" s="77" t="s">
        <v>349</v>
      </c>
      <c r="F23" s="82" t="s">
        <v>0</v>
      </c>
      <c r="G23" s="76">
        <v>12</v>
      </c>
      <c r="H23" s="188" t="s">
        <v>350</v>
      </c>
      <c r="I23" s="32"/>
      <c r="J23" s="192">
        <v>110000</v>
      </c>
      <c r="L23" s="206">
        <f t="shared" si="0"/>
        <v>110000</v>
      </c>
      <c r="M23" s="204">
        <v>1</v>
      </c>
      <c r="N23" s="204">
        <f t="shared" si="1"/>
        <v>110000</v>
      </c>
      <c r="O23" s="204">
        <f t="shared" si="2"/>
        <v>1320000</v>
      </c>
      <c r="P23" s="208">
        <v>1.4</v>
      </c>
      <c r="Q23" s="48">
        <f t="shared" si="3"/>
        <v>154000</v>
      </c>
      <c r="R23" s="48">
        <f t="shared" si="4"/>
        <v>1848000</v>
      </c>
      <c r="S23" s="209" t="s">
        <v>284</v>
      </c>
    </row>
    <row r="24" spans="1:20" ht="21" x14ac:dyDescent="0.2">
      <c r="A24" s="75">
        <v>17</v>
      </c>
      <c r="B24" s="45" t="s">
        <v>132</v>
      </c>
      <c r="C24" s="76" t="s">
        <v>126</v>
      </c>
      <c r="D24" s="82" t="s">
        <v>133</v>
      </c>
      <c r="E24" s="77" t="s">
        <v>357</v>
      </c>
      <c r="F24" s="82" t="s">
        <v>0</v>
      </c>
      <c r="G24" s="76">
        <v>5</v>
      </c>
      <c r="H24" s="189" t="s">
        <v>353</v>
      </c>
      <c r="I24" s="32"/>
      <c r="J24" s="192">
        <v>57000</v>
      </c>
      <c r="L24" s="206">
        <f t="shared" si="0"/>
        <v>57000</v>
      </c>
      <c r="M24" s="204">
        <v>1</v>
      </c>
      <c r="N24" s="204">
        <f t="shared" si="1"/>
        <v>57000</v>
      </c>
      <c r="O24" s="204">
        <f t="shared" si="2"/>
        <v>285000</v>
      </c>
      <c r="P24" s="208">
        <v>1.4</v>
      </c>
      <c r="Q24" s="48">
        <f t="shared" si="3"/>
        <v>79800</v>
      </c>
      <c r="R24" s="48">
        <f t="shared" si="4"/>
        <v>399000</v>
      </c>
      <c r="S24" s="209" t="s">
        <v>284</v>
      </c>
    </row>
    <row r="25" spans="1:20" ht="21" x14ac:dyDescent="0.2">
      <c r="A25" s="75">
        <v>18</v>
      </c>
      <c r="B25" s="98" t="s">
        <v>93</v>
      </c>
      <c r="C25" s="76" t="s">
        <v>85</v>
      </c>
      <c r="D25" s="99" t="s">
        <v>92</v>
      </c>
      <c r="E25" s="77" t="s">
        <v>351</v>
      </c>
      <c r="F25" s="178" t="s">
        <v>0</v>
      </c>
      <c r="G25" s="76">
        <v>12</v>
      </c>
      <c r="H25" s="189" t="s">
        <v>352</v>
      </c>
      <c r="I25" s="32"/>
      <c r="J25" s="192">
        <v>15000</v>
      </c>
      <c r="L25" s="206">
        <f t="shared" si="0"/>
        <v>15000</v>
      </c>
      <c r="M25" s="204">
        <v>1</v>
      </c>
      <c r="N25" s="204">
        <f t="shared" si="1"/>
        <v>15000</v>
      </c>
      <c r="O25" s="204">
        <f t="shared" si="2"/>
        <v>180000</v>
      </c>
      <c r="P25" s="208">
        <v>1.4</v>
      </c>
      <c r="Q25" s="48">
        <f t="shared" si="3"/>
        <v>21000</v>
      </c>
      <c r="R25" s="48">
        <f t="shared" si="4"/>
        <v>252000</v>
      </c>
      <c r="S25" s="209" t="s">
        <v>284</v>
      </c>
    </row>
    <row r="26" spans="1:20" ht="21" x14ac:dyDescent="0.2">
      <c r="A26" s="75">
        <v>19</v>
      </c>
      <c r="B26" s="98" t="s">
        <v>134</v>
      </c>
      <c r="C26" s="76" t="s">
        <v>126</v>
      </c>
      <c r="D26" s="99" t="s">
        <v>139</v>
      </c>
      <c r="E26" s="77" t="s">
        <v>355</v>
      </c>
      <c r="F26" s="178" t="s">
        <v>0</v>
      </c>
      <c r="G26" s="76">
        <v>7</v>
      </c>
      <c r="H26" s="189" t="s">
        <v>354</v>
      </c>
      <c r="I26" s="32"/>
      <c r="J26" s="192">
        <v>32000</v>
      </c>
      <c r="L26" s="206">
        <f t="shared" si="0"/>
        <v>32000</v>
      </c>
      <c r="M26" s="204">
        <v>1</v>
      </c>
      <c r="N26" s="204">
        <f t="shared" si="1"/>
        <v>32000</v>
      </c>
      <c r="O26" s="204">
        <f t="shared" si="2"/>
        <v>224000</v>
      </c>
      <c r="P26" s="208">
        <v>1.4</v>
      </c>
      <c r="Q26" s="48">
        <f t="shared" si="3"/>
        <v>44800</v>
      </c>
      <c r="R26" s="48">
        <f t="shared" si="4"/>
        <v>313600</v>
      </c>
      <c r="S26" s="209" t="s">
        <v>284</v>
      </c>
    </row>
    <row r="27" spans="1:20" ht="21" x14ac:dyDescent="0.2">
      <c r="A27" s="75">
        <v>20</v>
      </c>
      <c r="B27" s="84" t="s">
        <v>135</v>
      </c>
      <c r="C27" s="76" t="s">
        <v>126</v>
      </c>
      <c r="D27" s="99" t="s">
        <v>140</v>
      </c>
      <c r="E27" s="77" t="s">
        <v>361</v>
      </c>
      <c r="F27" s="76" t="s">
        <v>0</v>
      </c>
      <c r="G27" s="76">
        <v>2</v>
      </c>
      <c r="H27" s="189" t="s">
        <v>356</v>
      </c>
      <c r="I27" s="32"/>
      <c r="J27" s="192">
        <v>49000</v>
      </c>
      <c r="L27" s="206">
        <f t="shared" si="0"/>
        <v>49000</v>
      </c>
      <c r="M27" s="204">
        <v>1</v>
      </c>
      <c r="N27" s="204">
        <f t="shared" si="1"/>
        <v>49000</v>
      </c>
      <c r="O27" s="204">
        <f t="shared" si="2"/>
        <v>98000</v>
      </c>
      <c r="P27" s="208">
        <v>1.4</v>
      </c>
      <c r="Q27" s="48">
        <f t="shared" si="3"/>
        <v>68600</v>
      </c>
      <c r="R27" s="48">
        <f t="shared" si="4"/>
        <v>137200</v>
      </c>
      <c r="S27" s="209" t="s">
        <v>284</v>
      </c>
    </row>
    <row r="28" spans="1:20" ht="21" x14ac:dyDescent="0.2">
      <c r="A28" s="75">
        <v>21</v>
      </c>
      <c r="B28" s="84" t="s">
        <v>136</v>
      </c>
      <c r="C28" s="76" t="s">
        <v>126</v>
      </c>
      <c r="D28" s="99" t="s">
        <v>141</v>
      </c>
      <c r="E28" s="77" t="s">
        <v>358</v>
      </c>
      <c r="F28" s="76" t="s">
        <v>0</v>
      </c>
      <c r="G28" s="76">
        <v>6</v>
      </c>
      <c r="H28" s="189" t="s">
        <v>359</v>
      </c>
      <c r="I28" s="32"/>
      <c r="J28" s="192">
        <v>50000</v>
      </c>
      <c r="L28" s="206">
        <f t="shared" si="0"/>
        <v>50000</v>
      </c>
      <c r="M28" s="204">
        <v>1</v>
      </c>
      <c r="N28" s="204">
        <f t="shared" si="1"/>
        <v>50000</v>
      </c>
      <c r="O28" s="204">
        <f t="shared" si="2"/>
        <v>300000</v>
      </c>
      <c r="P28" s="208">
        <v>1.4</v>
      </c>
      <c r="Q28" s="48">
        <f t="shared" si="3"/>
        <v>70000</v>
      </c>
      <c r="R28" s="48">
        <f t="shared" si="4"/>
        <v>420000</v>
      </c>
      <c r="S28" s="209" t="s">
        <v>284</v>
      </c>
    </row>
    <row r="29" spans="1:20" ht="21" x14ac:dyDescent="0.2">
      <c r="A29" s="75">
        <v>22</v>
      </c>
      <c r="B29" s="45" t="s">
        <v>137</v>
      </c>
      <c r="C29" s="76" t="s">
        <v>126</v>
      </c>
      <c r="D29" s="82" t="s">
        <v>142</v>
      </c>
      <c r="E29" s="77" t="s">
        <v>360</v>
      </c>
      <c r="F29" s="82" t="s">
        <v>0</v>
      </c>
      <c r="G29" s="76">
        <v>12</v>
      </c>
      <c r="H29" s="189" t="s">
        <v>362</v>
      </c>
      <c r="I29" s="32"/>
      <c r="J29" s="192">
        <v>55000</v>
      </c>
      <c r="L29" s="206">
        <f t="shared" si="0"/>
        <v>55000</v>
      </c>
      <c r="M29" s="204">
        <v>1</v>
      </c>
      <c r="N29" s="204">
        <f t="shared" si="1"/>
        <v>55000</v>
      </c>
      <c r="O29" s="204">
        <f t="shared" si="2"/>
        <v>660000</v>
      </c>
      <c r="P29" s="208">
        <v>1.4</v>
      </c>
      <c r="Q29" s="48">
        <f t="shared" si="3"/>
        <v>77000</v>
      </c>
      <c r="R29" s="48">
        <f t="shared" si="4"/>
        <v>924000</v>
      </c>
      <c r="S29" s="209" t="s">
        <v>284</v>
      </c>
    </row>
    <row r="30" spans="1:20" ht="21" x14ac:dyDescent="0.2">
      <c r="A30" s="75">
        <v>23</v>
      </c>
      <c r="B30" s="45" t="s">
        <v>138</v>
      </c>
      <c r="C30" s="76" t="s">
        <v>126</v>
      </c>
      <c r="D30" s="82" t="s">
        <v>143</v>
      </c>
      <c r="E30" s="77" t="s">
        <v>363</v>
      </c>
      <c r="F30" s="82" t="s">
        <v>0</v>
      </c>
      <c r="G30" s="76">
        <v>14</v>
      </c>
      <c r="H30" s="189" t="s">
        <v>364</v>
      </c>
      <c r="I30" s="32"/>
      <c r="J30" s="192">
        <v>46000</v>
      </c>
      <c r="L30" s="206">
        <f t="shared" si="0"/>
        <v>46000</v>
      </c>
      <c r="M30" s="204">
        <v>1</v>
      </c>
      <c r="N30" s="204">
        <f t="shared" si="1"/>
        <v>46000</v>
      </c>
      <c r="O30" s="204">
        <f t="shared" si="2"/>
        <v>644000</v>
      </c>
      <c r="P30" s="208">
        <v>1.4</v>
      </c>
      <c r="Q30" s="48">
        <f t="shared" si="3"/>
        <v>64399.999999999993</v>
      </c>
      <c r="R30" s="48">
        <f t="shared" si="4"/>
        <v>901599.99999999988</v>
      </c>
      <c r="S30" s="209" t="s">
        <v>284</v>
      </c>
    </row>
    <row r="31" spans="1:20" ht="21" x14ac:dyDescent="0.2">
      <c r="A31" s="75">
        <v>24</v>
      </c>
      <c r="B31" s="45" t="s">
        <v>222</v>
      </c>
      <c r="C31" s="76" t="s">
        <v>126</v>
      </c>
      <c r="D31" s="82" t="s">
        <v>223</v>
      </c>
      <c r="E31" s="77" t="s">
        <v>365</v>
      </c>
      <c r="F31" s="82" t="s">
        <v>0</v>
      </c>
      <c r="G31" s="76">
        <v>2</v>
      </c>
      <c r="H31" s="189" t="s">
        <v>366</v>
      </c>
      <c r="I31" s="32"/>
      <c r="J31" s="192">
        <v>16000</v>
      </c>
      <c r="L31" s="206">
        <f t="shared" si="0"/>
        <v>16000</v>
      </c>
      <c r="M31" s="204">
        <v>1</v>
      </c>
      <c r="N31" s="204">
        <f t="shared" si="1"/>
        <v>16000</v>
      </c>
      <c r="O31" s="204">
        <f t="shared" si="2"/>
        <v>32000</v>
      </c>
      <c r="P31" s="208">
        <v>1.4</v>
      </c>
      <c r="Q31" s="48">
        <f t="shared" si="3"/>
        <v>22400</v>
      </c>
      <c r="R31" s="48">
        <f t="shared" si="4"/>
        <v>44800</v>
      </c>
      <c r="S31" s="209" t="s">
        <v>284</v>
      </c>
    </row>
    <row r="32" spans="1:20" ht="21" x14ac:dyDescent="0.2">
      <c r="A32" s="75">
        <v>25</v>
      </c>
      <c r="B32" s="98" t="s">
        <v>210</v>
      </c>
      <c r="C32" s="76" t="s">
        <v>89</v>
      </c>
      <c r="D32" s="99" t="s">
        <v>101</v>
      </c>
      <c r="E32" s="77" t="s">
        <v>367</v>
      </c>
      <c r="F32" s="178" t="s">
        <v>0</v>
      </c>
      <c r="G32" s="75">
        <v>100</v>
      </c>
      <c r="H32" s="170" t="s">
        <v>368</v>
      </c>
      <c r="I32" s="32" t="s">
        <v>442</v>
      </c>
      <c r="J32" s="192">
        <v>7</v>
      </c>
      <c r="L32" s="204">
        <f t="shared" si="0"/>
        <v>7</v>
      </c>
      <c r="M32" s="204">
        <v>12500</v>
      </c>
      <c r="N32" s="204">
        <f t="shared" si="1"/>
        <v>87500</v>
      </c>
      <c r="O32" s="204">
        <f t="shared" si="2"/>
        <v>8750000</v>
      </c>
      <c r="P32" s="208">
        <v>1.4</v>
      </c>
      <c r="Q32" s="48">
        <f t="shared" si="3"/>
        <v>122499.99999999999</v>
      </c>
      <c r="R32" s="48">
        <f t="shared" si="4"/>
        <v>12249999.999999998</v>
      </c>
      <c r="S32" s="209" t="s">
        <v>284</v>
      </c>
    </row>
    <row r="33" spans="1:21" ht="21" x14ac:dyDescent="0.2">
      <c r="A33" s="75">
        <v>26</v>
      </c>
      <c r="B33" s="84" t="s">
        <v>106</v>
      </c>
      <c r="C33" s="76" t="s">
        <v>89</v>
      </c>
      <c r="D33" s="99" t="s">
        <v>96</v>
      </c>
      <c r="E33" s="77" t="s">
        <v>370</v>
      </c>
      <c r="F33" s="76" t="s">
        <v>0</v>
      </c>
      <c r="G33" s="76">
        <v>13</v>
      </c>
      <c r="H33" s="170" t="s">
        <v>369</v>
      </c>
      <c r="I33" s="32" t="s">
        <v>443</v>
      </c>
      <c r="J33" s="192">
        <v>52</v>
      </c>
      <c r="L33" s="204">
        <f t="shared" si="0"/>
        <v>52</v>
      </c>
      <c r="M33" s="204">
        <v>12500</v>
      </c>
      <c r="N33" s="204">
        <f t="shared" si="1"/>
        <v>650000</v>
      </c>
      <c r="O33" s="204">
        <f t="shared" si="2"/>
        <v>8450000</v>
      </c>
      <c r="P33" s="208">
        <v>1.4</v>
      </c>
      <c r="Q33" s="48">
        <f t="shared" si="3"/>
        <v>910000</v>
      </c>
      <c r="R33" s="48">
        <f t="shared" si="4"/>
        <v>11830000</v>
      </c>
      <c r="S33" s="209" t="s">
        <v>284</v>
      </c>
    </row>
    <row r="34" spans="1:21" ht="21" x14ac:dyDescent="0.2">
      <c r="A34" s="75">
        <v>27</v>
      </c>
      <c r="B34" s="84" t="s">
        <v>97</v>
      </c>
      <c r="C34" s="76" t="s">
        <v>85</v>
      </c>
      <c r="D34" s="76">
        <v>592940</v>
      </c>
      <c r="E34" s="77" t="s">
        <v>371</v>
      </c>
      <c r="F34" s="76" t="s">
        <v>0</v>
      </c>
      <c r="G34" s="76">
        <v>12</v>
      </c>
      <c r="H34" s="188">
        <v>30000</v>
      </c>
      <c r="I34" s="32"/>
      <c r="J34" s="192">
        <v>30000</v>
      </c>
      <c r="L34" s="206">
        <f t="shared" si="0"/>
        <v>30000</v>
      </c>
      <c r="M34" s="204">
        <v>1</v>
      </c>
      <c r="N34" s="204">
        <f t="shared" si="1"/>
        <v>30000</v>
      </c>
      <c r="O34" s="204">
        <f t="shared" si="2"/>
        <v>360000</v>
      </c>
      <c r="P34" s="208">
        <v>1.4</v>
      </c>
      <c r="Q34" s="48">
        <f t="shared" si="3"/>
        <v>42000</v>
      </c>
      <c r="R34" s="48">
        <f t="shared" si="4"/>
        <v>504000</v>
      </c>
      <c r="S34" s="209" t="s">
        <v>284</v>
      </c>
    </row>
    <row r="35" spans="1:21" ht="21" x14ac:dyDescent="0.2">
      <c r="A35" s="75">
        <v>28</v>
      </c>
      <c r="B35" s="84" t="s">
        <v>144</v>
      </c>
      <c r="C35" s="76" t="s">
        <v>105</v>
      </c>
      <c r="D35" s="76" t="s">
        <v>145</v>
      </c>
      <c r="E35" s="77" t="s">
        <v>145</v>
      </c>
      <c r="F35" s="76" t="s">
        <v>0</v>
      </c>
      <c r="G35" s="76">
        <v>3</v>
      </c>
      <c r="H35" s="189" t="s">
        <v>372</v>
      </c>
      <c r="I35" s="32"/>
      <c r="J35" s="192">
        <v>612000</v>
      </c>
      <c r="L35" s="206">
        <f t="shared" si="0"/>
        <v>612000</v>
      </c>
      <c r="M35" s="204">
        <v>1</v>
      </c>
      <c r="N35" s="204">
        <f t="shared" si="1"/>
        <v>612000</v>
      </c>
      <c r="O35" s="204">
        <f t="shared" si="2"/>
        <v>1836000</v>
      </c>
      <c r="P35" s="208">
        <v>1.4</v>
      </c>
      <c r="Q35" s="48">
        <f t="shared" si="3"/>
        <v>856800</v>
      </c>
      <c r="R35" s="48">
        <f t="shared" si="4"/>
        <v>2570400</v>
      </c>
      <c r="S35" s="209" t="s">
        <v>284</v>
      </c>
    </row>
    <row r="36" spans="1:21" x14ac:dyDescent="0.2">
      <c r="A36" s="75">
        <v>29</v>
      </c>
      <c r="B36" s="45" t="s">
        <v>98</v>
      </c>
      <c r="C36" s="76" t="s">
        <v>85</v>
      </c>
      <c r="D36" s="82">
        <v>574842</v>
      </c>
      <c r="E36" s="77" t="s">
        <v>373</v>
      </c>
      <c r="F36" s="82" t="s">
        <v>0</v>
      </c>
      <c r="G36" s="76">
        <v>12</v>
      </c>
      <c r="H36" s="170" t="s">
        <v>374</v>
      </c>
      <c r="I36" s="32"/>
      <c r="J36" s="192">
        <v>11</v>
      </c>
      <c r="L36" s="204">
        <f t="shared" si="0"/>
        <v>11</v>
      </c>
      <c r="M36" s="204">
        <v>12500</v>
      </c>
      <c r="N36" s="204">
        <f t="shared" si="1"/>
        <v>137500</v>
      </c>
      <c r="O36" s="204">
        <f t="shared" si="2"/>
        <v>1650000</v>
      </c>
      <c r="P36" s="208">
        <v>1.4</v>
      </c>
      <c r="Q36" s="48">
        <f t="shared" si="3"/>
        <v>192500</v>
      </c>
      <c r="R36" s="48">
        <f t="shared" si="4"/>
        <v>2310000</v>
      </c>
      <c r="S36" s="209" t="s">
        <v>284</v>
      </c>
    </row>
    <row r="37" spans="1:21" x14ac:dyDescent="0.2">
      <c r="A37" s="75">
        <v>30</v>
      </c>
      <c r="B37" s="45" t="s">
        <v>99</v>
      </c>
      <c r="C37" s="76" t="s">
        <v>85</v>
      </c>
      <c r="D37" s="82">
        <v>573764</v>
      </c>
      <c r="E37" s="77" t="s">
        <v>376</v>
      </c>
      <c r="F37" s="82" t="s">
        <v>0</v>
      </c>
      <c r="G37" s="76">
        <v>12</v>
      </c>
      <c r="H37" s="170" t="s">
        <v>375</v>
      </c>
      <c r="I37" s="32"/>
      <c r="J37" s="192">
        <v>37</v>
      </c>
      <c r="L37" s="204">
        <f t="shared" si="0"/>
        <v>37</v>
      </c>
      <c r="M37" s="204">
        <v>12500</v>
      </c>
      <c r="N37" s="204">
        <f t="shared" si="1"/>
        <v>462500</v>
      </c>
      <c r="O37" s="204">
        <f t="shared" si="2"/>
        <v>5550000</v>
      </c>
      <c r="P37" s="208">
        <v>1.4</v>
      </c>
      <c r="Q37" s="48">
        <f t="shared" si="3"/>
        <v>647500</v>
      </c>
      <c r="R37" s="48">
        <f t="shared" si="4"/>
        <v>7770000</v>
      </c>
      <c r="S37" s="209" t="s">
        <v>284</v>
      </c>
    </row>
    <row r="38" spans="1:21" ht="31.5" x14ac:dyDescent="0.2">
      <c r="A38" s="75">
        <v>31</v>
      </c>
      <c r="B38" s="45" t="s">
        <v>100</v>
      </c>
      <c r="C38" s="76" t="s">
        <v>85</v>
      </c>
      <c r="D38" s="82">
        <v>425010</v>
      </c>
      <c r="E38" s="77" t="s">
        <v>377</v>
      </c>
      <c r="F38" s="82" t="s">
        <v>0</v>
      </c>
      <c r="G38" s="76">
        <v>12</v>
      </c>
      <c r="H38" s="189" t="s">
        <v>380</v>
      </c>
      <c r="I38" s="32"/>
      <c r="J38" s="192">
        <v>255000</v>
      </c>
      <c r="L38" s="206">
        <f t="shared" si="0"/>
        <v>255000</v>
      </c>
      <c r="M38" s="204">
        <v>1</v>
      </c>
      <c r="N38" s="204">
        <f t="shared" si="1"/>
        <v>255000</v>
      </c>
      <c r="O38" s="204">
        <f t="shared" si="2"/>
        <v>3060000</v>
      </c>
      <c r="P38" s="208">
        <v>1.4</v>
      </c>
      <c r="Q38" s="48">
        <f t="shared" si="3"/>
        <v>357000</v>
      </c>
      <c r="R38" s="48">
        <f t="shared" si="4"/>
        <v>4284000</v>
      </c>
      <c r="S38" s="209" t="s">
        <v>284</v>
      </c>
    </row>
    <row r="39" spans="1:21" ht="42" x14ac:dyDescent="0.2">
      <c r="A39" s="75">
        <v>32</v>
      </c>
      <c r="B39" s="45" t="s">
        <v>146</v>
      </c>
      <c r="C39" s="76" t="s">
        <v>89</v>
      </c>
      <c r="D39" s="82" t="s">
        <v>147</v>
      </c>
      <c r="E39" s="77" t="s">
        <v>378</v>
      </c>
      <c r="F39" s="82" t="s">
        <v>0</v>
      </c>
      <c r="G39" s="76">
        <v>3</v>
      </c>
      <c r="H39" s="170" t="s">
        <v>379</v>
      </c>
      <c r="I39" s="32" t="s">
        <v>445</v>
      </c>
      <c r="J39" s="192">
        <v>30</v>
      </c>
      <c r="L39" s="204">
        <f t="shared" si="0"/>
        <v>30</v>
      </c>
      <c r="M39" s="204">
        <v>12500</v>
      </c>
      <c r="N39" s="204">
        <f t="shared" si="1"/>
        <v>375000</v>
      </c>
      <c r="O39" s="204">
        <f t="shared" si="2"/>
        <v>1125000</v>
      </c>
      <c r="P39" s="208">
        <v>1.4</v>
      </c>
      <c r="Q39" s="48">
        <f t="shared" si="3"/>
        <v>525000</v>
      </c>
      <c r="R39" s="48">
        <f t="shared" si="4"/>
        <v>1575000</v>
      </c>
      <c r="S39" s="209" t="s">
        <v>284</v>
      </c>
    </row>
    <row r="40" spans="1:21" ht="21" x14ac:dyDescent="0.2">
      <c r="A40" s="75">
        <v>33</v>
      </c>
      <c r="B40" s="84" t="s">
        <v>109</v>
      </c>
      <c r="C40" s="76" t="s">
        <v>110</v>
      </c>
      <c r="D40" s="99" t="s">
        <v>111</v>
      </c>
      <c r="E40" s="77" t="s">
        <v>381</v>
      </c>
      <c r="F40" s="76" t="s">
        <v>0</v>
      </c>
      <c r="G40" s="75">
        <v>12</v>
      </c>
      <c r="H40" s="170" t="s">
        <v>382</v>
      </c>
      <c r="I40" s="32" t="s">
        <v>444</v>
      </c>
      <c r="J40" s="192">
        <v>715000</v>
      </c>
      <c r="L40" s="206">
        <f t="shared" si="0"/>
        <v>715000</v>
      </c>
      <c r="M40" s="206">
        <v>1</v>
      </c>
      <c r="N40" s="204">
        <f t="shared" si="1"/>
        <v>715000</v>
      </c>
      <c r="O40" s="204">
        <f t="shared" si="2"/>
        <v>8580000</v>
      </c>
      <c r="P40" s="208">
        <v>1.4</v>
      </c>
      <c r="Q40" s="48">
        <f t="shared" si="3"/>
        <v>1000999.9999999999</v>
      </c>
      <c r="R40" s="48">
        <f t="shared" si="4"/>
        <v>12011999.999999998</v>
      </c>
      <c r="S40" s="209" t="s">
        <v>284</v>
      </c>
    </row>
    <row r="41" spans="1:21" ht="52.5" x14ac:dyDescent="0.2">
      <c r="A41" s="75">
        <v>34</v>
      </c>
      <c r="B41" s="84" t="s">
        <v>112</v>
      </c>
      <c r="C41" s="76" t="s">
        <v>116</v>
      </c>
      <c r="D41" s="76" t="s">
        <v>117</v>
      </c>
      <c r="E41" s="77" t="s">
        <v>383</v>
      </c>
      <c r="F41" s="76" t="s">
        <v>0</v>
      </c>
      <c r="G41" s="75">
        <v>12</v>
      </c>
      <c r="H41" s="176" t="s">
        <v>419</v>
      </c>
      <c r="I41" s="32" t="s">
        <v>446</v>
      </c>
      <c r="J41" s="192">
        <v>388</v>
      </c>
      <c r="K41" s="207"/>
      <c r="L41" s="204">
        <f t="shared" si="0"/>
        <v>388</v>
      </c>
      <c r="M41" s="204">
        <v>12500</v>
      </c>
      <c r="N41" s="204">
        <f t="shared" si="1"/>
        <v>4850000</v>
      </c>
      <c r="O41" s="204">
        <f t="shared" si="2"/>
        <v>58200000</v>
      </c>
      <c r="P41" s="208">
        <v>1.4</v>
      </c>
      <c r="Q41" s="48">
        <f t="shared" si="3"/>
        <v>6790000</v>
      </c>
      <c r="R41" s="48">
        <f t="shared" si="4"/>
        <v>81480000</v>
      </c>
      <c r="S41" s="209" t="s">
        <v>284</v>
      </c>
      <c r="T41" s="207"/>
      <c r="U41" s="185" t="s">
        <v>310</v>
      </c>
    </row>
    <row r="42" spans="1:21" ht="76.5" x14ac:dyDescent="0.2">
      <c r="A42" s="75">
        <v>35</v>
      </c>
      <c r="B42" s="84" t="s">
        <v>201</v>
      </c>
      <c r="C42" s="76" t="s">
        <v>149</v>
      </c>
      <c r="D42" s="76">
        <v>1241420000</v>
      </c>
      <c r="E42" s="77" t="s">
        <v>385</v>
      </c>
      <c r="F42" s="76" t="s">
        <v>0</v>
      </c>
      <c r="G42" s="75">
        <v>6</v>
      </c>
      <c r="H42" s="32" t="s">
        <v>386</v>
      </c>
      <c r="I42" s="32" t="s">
        <v>447</v>
      </c>
      <c r="J42" s="192">
        <v>837</v>
      </c>
      <c r="L42" s="204">
        <f t="shared" si="0"/>
        <v>837</v>
      </c>
      <c r="M42" s="204">
        <v>12500</v>
      </c>
      <c r="N42" s="204">
        <f t="shared" si="1"/>
        <v>10462500</v>
      </c>
      <c r="O42" s="204">
        <f t="shared" si="2"/>
        <v>62775000</v>
      </c>
      <c r="P42" s="208">
        <v>1.4</v>
      </c>
      <c r="Q42" s="48">
        <f t="shared" si="3"/>
        <v>14647500</v>
      </c>
      <c r="R42" s="48">
        <f t="shared" si="4"/>
        <v>87885000</v>
      </c>
      <c r="S42" s="209" t="s">
        <v>465</v>
      </c>
      <c r="T42" s="31" t="s">
        <v>431</v>
      </c>
      <c r="U42" s="31" t="s">
        <v>311</v>
      </c>
    </row>
    <row r="43" spans="1:21" ht="63" x14ac:dyDescent="0.2">
      <c r="A43" s="75">
        <v>36</v>
      </c>
      <c r="B43" s="84" t="s">
        <v>224</v>
      </c>
      <c r="C43" s="76" t="s">
        <v>149</v>
      </c>
      <c r="D43" s="76">
        <v>2682270000</v>
      </c>
      <c r="E43" s="77" t="s">
        <v>387</v>
      </c>
      <c r="F43" s="76" t="s">
        <v>0</v>
      </c>
      <c r="G43" s="75">
        <v>10</v>
      </c>
      <c r="H43" s="32" t="s">
        <v>388</v>
      </c>
      <c r="I43" s="32" t="s">
        <v>448</v>
      </c>
      <c r="J43" s="192">
        <v>452</v>
      </c>
      <c r="L43" s="204">
        <f t="shared" si="0"/>
        <v>452</v>
      </c>
      <c r="M43" s="204">
        <v>12500</v>
      </c>
      <c r="N43" s="204">
        <f t="shared" si="1"/>
        <v>5650000</v>
      </c>
      <c r="O43" s="204">
        <f t="shared" si="2"/>
        <v>56500000</v>
      </c>
      <c r="P43" s="208">
        <v>1.4</v>
      </c>
      <c r="Q43" s="48">
        <f t="shared" si="3"/>
        <v>7909999.9999999991</v>
      </c>
      <c r="R43" s="48">
        <f t="shared" si="4"/>
        <v>79099999.999999985</v>
      </c>
      <c r="S43" s="209" t="s">
        <v>459</v>
      </c>
      <c r="T43" s="31" t="s">
        <v>441</v>
      </c>
      <c r="U43" s="31" t="s">
        <v>312</v>
      </c>
    </row>
    <row r="44" spans="1:21" ht="73.5" x14ac:dyDescent="0.2">
      <c r="A44" s="75">
        <v>37</v>
      </c>
      <c r="B44" s="84" t="s">
        <v>202</v>
      </c>
      <c r="C44" s="76" t="s">
        <v>149</v>
      </c>
      <c r="D44" s="99" t="s">
        <v>225</v>
      </c>
      <c r="E44" s="77" t="s">
        <v>384</v>
      </c>
      <c r="F44" s="75" t="s">
        <v>0</v>
      </c>
      <c r="G44" s="75">
        <v>6</v>
      </c>
      <c r="H44" s="176" t="s">
        <v>420</v>
      </c>
      <c r="I44" s="32" t="s">
        <v>449</v>
      </c>
      <c r="J44" s="192">
        <v>90</v>
      </c>
      <c r="L44" s="204">
        <f t="shared" si="0"/>
        <v>90</v>
      </c>
      <c r="M44" s="204">
        <v>12500</v>
      </c>
      <c r="N44" s="204">
        <f t="shared" si="1"/>
        <v>1125000</v>
      </c>
      <c r="O44" s="204">
        <f t="shared" si="2"/>
        <v>6750000</v>
      </c>
      <c r="P44" s="208">
        <v>1.4</v>
      </c>
      <c r="Q44" s="48">
        <f t="shared" si="3"/>
        <v>1575000</v>
      </c>
      <c r="R44" s="48">
        <f t="shared" si="4"/>
        <v>9450000</v>
      </c>
      <c r="S44" s="209" t="s">
        <v>462</v>
      </c>
      <c r="T44" s="31" t="s">
        <v>432</v>
      </c>
      <c r="U44" s="31" t="s">
        <v>313</v>
      </c>
    </row>
    <row r="45" spans="1:21" ht="25.5" x14ac:dyDescent="0.2">
      <c r="A45" s="75">
        <v>38</v>
      </c>
      <c r="B45" s="45" t="s">
        <v>118</v>
      </c>
      <c r="C45" s="76" t="s">
        <v>6</v>
      </c>
      <c r="D45" s="99" t="s">
        <v>121</v>
      </c>
      <c r="E45" s="77" t="s">
        <v>389</v>
      </c>
      <c r="F45" s="76" t="s">
        <v>216</v>
      </c>
      <c r="G45" s="75">
        <v>1</v>
      </c>
      <c r="H45" s="32" t="s">
        <v>390</v>
      </c>
      <c r="I45" s="32" t="s">
        <v>450</v>
      </c>
      <c r="J45" s="192">
        <v>88</v>
      </c>
      <c r="K45" s="207"/>
      <c r="L45" s="204">
        <f t="shared" si="0"/>
        <v>88</v>
      </c>
      <c r="M45" s="204">
        <v>12500</v>
      </c>
      <c r="N45" s="204">
        <f t="shared" si="1"/>
        <v>1100000</v>
      </c>
      <c r="O45" s="204">
        <f t="shared" si="2"/>
        <v>1100000</v>
      </c>
      <c r="P45" s="208">
        <v>1.4</v>
      </c>
      <c r="Q45" s="48">
        <f t="shared" si="3"/>
        <v>1540000</v>
      </c>
      <c r="R45" s="48">
        <f t="shared" si="4"/>
        <v>1540000</v>
      </c>
      <c r="S45" s="209" t="s">
        <v>460</v>
      </c>
      <c r="T45" s="31" t="s">
        <v>433</v>
      </c>
      <c r="U45" s="31" t="s">
        <v>314</v>
      </c>
    </row>
    <row r="46" spans="1:21" ht="25.5" x14ac:dyDescent="0.2">
      <c r="A46" s="75">
        <v>39</v>
      </c>
      <c r="B46" s="45" t="s">
        <v>119</v>
      </c>
      <c r="C46" s="76" t="s">
        <v>6</v>
      </c>
      <c r="D46" s="99" t="s">
        <v>122</v>
      </c>
      <c r="E46" s="77" t="s">
        <v>391</v>
      </c>
      <c r="F46" s="76" t="s">
        <v>0</v>
      </c>
      <c r="G46" s="75">
        <v>2</v>
      </c>
      <c r="H46" s="176" t="s">
        <v>421</v>
      </c>
      <c r="I46" s="32" t="s">
        <v>451</v>
      </c>
      <c r="J46" s="192">
        <v>129</v>
      </c>
      <c r="L46" s="204">
        <f t="shared" si="0"/>
        <v>129</v>
      </c>
      <c r="M46" s="204">
        <v>12500</v>
      </c>
      <c r="N46" s="204">
        <f t="shared" si="1"/>
        <v>1612500</v>
      </c>
      <c r="O46" s="204">
        <f t="shared" si="2"/>
        <v>3225000</v>
      </c>
      <c r="P46" s="208">
        <v>1.4</v>
      </c>
      <c r="Q46" s="48">
        <f t="shared" si="3"/>
        <v>2257500</v>
      </c>
      <c r="R46" s="48">
        <f t="shared" si="4"/>
        <v>4515000</v>
      </c>
      <c r="S46" s="209" t="s">
        <v>460</v>
      </c>
      <c r="T46" s="31" t="s">
        <v>434</v>
      </c>
      <c r="U46" s="31" t="s">
        <v>315</v>
      </c>
    </row>
    <row r="47" spans="1:21" ht="38.25" x14ac:dyDescent="0.2">
      <c r="A47" s="75">
        <v>40</v>
      </c>
      <c r="B47" s="45" t="s">
        <v>120</v>
      </c>
      <c r="C47" s="76" t="s">
        <v>6</v>
      </c>
      <c r="D47" s="99" t="s">
        <v>123</v>
      </c>
      <c r="E47" s="77" t="s">
        <v>452</v>
      </c>
      <c r="F47" s="75" t="s">
        <v>0</v>
      </c>
      <c r="G47" s="75">
        <v>1</v>
      </c>
      <c r="H47" s="32" t="s">
        <v>392</v>
      </c>
      <c r="I47" s="32" t="s">
        <v>453</v>
      </c>
      <c r="J47" s="192">
        <v>189</v>
      </c>
      <c r="L47" s="204">
        <f t="shared" si="0"/>
        <v>189</v>
      </c>
      <c r="M47" s="204">
        <v>12500</v>
      </c>
      <c r="N47" s="204">
        <f t="shared" si="1"/>
        <v>2362500</v>
      </c>
      <c r="O47" s="204">
        <f t="shared" si="2"/>
        <v>2362500</v>
      </c>
      <c r="P47" s="208">
        <v>1.4</v>
      </c>
      <c r="Q47" s="48">
        <f t="shared" si="3"/>
        <v>3307500</v>
      </c>
      <c r="R47" s="48">
        <f t="shared" si="4"/>
        <v>3307500</v>
      </c>
      <c r="S47" s="209" t="s">
        <v>460</v>
      </c>
      <c r="T47" s="31" t="s">
        <v>435</v>
      </c>
      <c r="U47" s="31" t="s">
        <v>316</v>
      </c>
    </row>
    <row r="48" spans="1:21" ht="25.5" x14ac:dyDescent="0.2">
      <c r="A48" s="75">
        <v>41</v>
      </c>
      <c r="B48" s="98" t="s">
        <v>113</v>
      </c>
      <c r="C48" s="76" t="s">
        <v>6</v>
      </c>
      <c r="D48" s="99" t="s">
        <v>393</v>
      </c>
      <c r="E48" s="77" t="s">
        <v>401</v>
      </c>
      <c r="F48" s="75" t="s">
        <v>0</v>
      </c>
      <c r="G48" s="75">
        <v>30</v>
      </c>
      <c r="H48" s="32" t="s">
        <v>394</v>
      </c>
      <c r="I48" s="32" t="s">
        <v>454</v>
      </c>
      <c r="J48" s="192">
        <v>5</v>
      </c>
      <c r="L48" s="204">
        <f t="shared" si="0"/>
        <v>5</v>
      </c>
      <c r="M48" s="204">
        <v>12500</v>
      </c>
      <c r="N48" s="204">
        <f t="shared" si="1"/>
        <v>62500</v>
      </c>
      <c r="O48" s="204">
        <f t="shared" si="2"/>
        <v>1875000</v>
      </c>
      <c r="P48" s="208">
        <v>1.4</v>
      </c>
      <c r="Q48" s="48">
        <f t="shared" si="3"/>
        <v>87500</v>
      </c>
      <c r="R48" s="48">
        <f t="shared" si="4"/>
        <v>2625000</v>
      </c>
      <c r="S48" s="209" t="s">
        <v>461</v>
      </c>
      <c r="T48" s="31" t="s">
        <v>436</v>
      </c>
      <c r="U48" s="31" t="s">
        <v>317</v>
      </c>
    </row>
    <row r="49" spans="1:21" ht="25.5" x14ac:dyDescent="0.2">
      <c r="A49" s="75">
        <v>42</v>
      </c>
      <c r="B49" s="98" t="s">
        <v>124</v>
      </c>
      <c r="C49" s="76" t="s">
        <v>6</v>
      </c>
      <c r="D49" s="99" t="s">
        <v>395</v>
      </c>
      <c r="E49" s="77" t="s">
        <v>403</v>
      </c>
      <c r="F49" s="75" t="s">
        <v>0</v>
      </c>
      <c r="G49" s="75">
        <v>13</v>
      </c>
      <c r="H49" s="32" t="s">
        <v>402</v>
      </c>
      <c r="I49" s="32" t="s">
        <v>455</v>
      </c>
      <c r="J49" s="192">
        <v>18</v>
      </c>
      <c r="L49" s="204">
        <f t="shared" si="0"/>
        <v>18</v>
      </c>
      <c r="M49" s="204">
        <v>12500</v>
      </c>
      <c r="N49" s="204">
        <f t="shared" si="1"/>
        <v>225000</v>
      </c>
      <c r="O49" s="204">
        <f t="shared" si="2"/>
        <v>2925000</v>
      </c>
      <c r="P49" s="208">
        <v>1.4</v>
      </c>
      <c r="Q49" s="48">
        <f t="shared" si="3"/>
        <v>315000</v>
      </c>
      <c r="R49" s="48">
        <f t="shared" si="4"/>
        <v>4095000</v>
      </c>
      <c r="S49" s="209" t="s">
        <v>461</v>
      </c>
      <c r="T49" s="31" t="s">
        <v>437</v>
      </c>
      <c r="U49" s="31" t="s">
        <v>318</v>
      </c>
    </row>
    <row r="50" spans="1:21" ht="31.5" x14ac:dyDescent="0.2">
      <c r="A50" s="75">
        <v>43</v>
      </c>
      <c r="B50" s="98" t="s">
        <v>114</v>
      </c>
      <c r="C50" s="76" t="s">
        <v>6</v>
      </c>
      <c r="D50" s="99" t="s">
        <v>396</v>
      </c>
      <c r="E50" s="77" t="s">
        <v>404</v>
      </c>
      <c r="F50" s="75" t="s">
        <v>0</v>
      </c>
      <c r="G50" s="75">
        <v>1</v>
      </c>
      <c r="H50" s="32" t="s">
        <v>397</v>
      </c>
      <c r="I50" s="32" t="s">
        <v>456</v>
      </c>
      <c r="J50" s="192">
        <v>48</v>
      </c>
      <c r="L50" s="204">
        <f t="shared" si="0"/>
        <v>48</v>
      </c>
      <c r="M50" s="204">
        <v>12500</v>
      </c>
      <c r="N50" s="204">
        <f t="shared" si="1"/>
        <v>600000</v>
      </c>
      <c r="O50" s="204">
        <f t="shared" si="2"/>
        <v>600000</v>
      </c>
      <c r="P50" s="208">
        <v>1.4</v>
      </c>
      <c r="Q50" s="48">
        <f t="shared" si="3"/>
        <v>840000</v>
      </c>
      <c r="R50" s="48">
        <f t="shared" si="4"/>
        <v>840000</v>
      </c>
      <c r="S50" s="209" t="s">
        <v>461</v>
      </c>
      <c r="T50" s="31" t="s">
        <v>438</v>
      </c>
      <c r="U50" s="31" t="s">
        <v>319</v>
      </c>
    </row>
    <row r="51" spans="1:21" ht="38.25" x14ac:dyDescent="0.2">
      <c r="A51" s="75">
        <v>44</v>
      </c>
      <c r="B51" s="84" t="s">
        <v>115</v>
      </c>
      <c r="C51" s="76" t="s">
        <v>6</v>
      </c>
      <c r="D51" s="99" t="s">
        <v>398</v>
      </c>
      <c r="E51" s="77" t="s">
        <v>400</v>
      </c>
      <c r="F51" s="75" t="s">
        <v>0</v>
      </c>
      <c r="G51" s="75">
        <v>100</v>
      </c>
      <c r="H51" s="32" t="s">
        <v>399</v>
      </c>
      <c r="I51" s="32" t="s">
        <v>456</v>
      </c>
      <c r="J51" s="192">
        <v>47</v>
      </c>
      <c r="L51" s="204">
        <f t="shared" si="0"/>
        <v>47</v>
      </c>
      <c r="M51" s="204">
        <v>12500</v>
      </c>
      <c r="N51" s="204">
        <f t="shared" si="1"/>
        <v>587500</v>
      </c>
      <c r="O51" s="204">
        <f t="shared" si="2"/>
        <v>58750000</v>
      </c>
      <c r="P51" s="208">
        <v>1.4</v>
      </c>
      <c r="Q51" s="48">
        <f t="shared" si="3"/>
        <v>822500</v>
      </c>
      <c r="R51" s="48">
        <f t="shared" si="4"/>
        <v>82250000</v>
      </c>
      <c r="S51" s="209" t="s">
        <v>461</v>
      </c>
      <c r="T51" s="31" t="s">
        <v>439</v>
      </c>
      <c r="U51" s="31" t="s">
        <v>320</v>
      </c>
    </row>
    <row r="52" spans="1:21" ht="63.75" x14ac:dyDescent="0.2">
      <c r="A52" s="93">
        <v>45</v>
      </c>
      <c r="B52" s="216" t="s">
        <v>51</v>
      </c>
      <c r="C52" s="217" t="s">
        <v>6</v>
      </c>
      <c r="D52" s="217">
        <v>8411190000</v>
      </c>
      <c r="E52" s="94" t="s">
        <v>405</v>
      </c>
      <c r="F52" s="93" t="s">
        <v>0</v>
      </c>
      <c r="G52" s="93">
        <v>25</v>
      </c>
      <c r="H52" s="218" t="s">
        <v>406</v>
      </c>
      <c r="I52" s="218" t="s">
        <v>457</v>
      </c>
      <c r="J52" s="219">
        <v>171</v>
      </c>
      <c r="L52" s="204">
        <f t="shared" si="0"/>
        <v>171</v>
      </c>
      <c r="M52" s="204">
        <v>12500</v>
      </c>
      <c r="N52" s="204">
        <f t="shared" si="1"/>
        <v>2137500</v>
      </c>
      <c r="O52" s="204">
        <f t="shared" si="2"/>
        <v>53437500</v>
      </c>
      <c r="P52" s="208">
        <v>1.4</v>
      </c>
      <c r="Q52" s="227">
        <f t="shared" si="3"/>
        <v>2992500</v>
      </c>
      <c r="R52" s="227">
        <f t="shared" si="4"/>
        <v>74812500</v>
      </c>
      <c r="S52" s="220" t="s">
        <v>461</v>
      </c>
      <c r="T52" s="31" t="s">
        <v>440</v>
      </c>
    </row>
    <row r="53" spans="1:21" s="211" customFormat="1" ht="36.75" customHeight="1" x14ac:dyDescent="0.2">
      <c r="A53" s="222"/>
      <c r="B53" s="223" t="s">
        <v>289</v>
      </c>
      <c r="C53" s="223"/>
      <c r="D53" s="223"/>
      <c r="E53" s="105"/>
      <c r="F53" s="223"/>
      <c r="G53" s="223"/>
      <c r="I53" s="212"/>
      <c r="J53" s="224"/>
      <c r="O53" s="225">
        <f>SUM(O8:O52)</f>
        <v>754847750</v>
      </c>
      <c r="P53" s="214"/>
      <c r="Q53" s="214"/>
      <c r="R53" s="213">
        <f>SUM(R8:R52)</f>
        <v>1056786850</v>
      </c>
    </row>
    <row r="54" spans="1:21" x14ac:dyDescent="0.2">
      <c r="A54" s="109"/>
      <c r="B54" s="109"/>
      <c r="C54" s="186"/>
      <c r="D54" s="109"/>
      <c r="E54" s="186"/>
      <c r="F54" s="109"/>
      <c r="G54" s="109"/>
      <c r="P54" s="221"/>
    </row>
    <row r="55" spans="1:21" x14ac:dyDescent="0.2">
      <c r="A55" s="109"/>
      <c r="B55" s="109"/>
      <c r="C55" s="110"/>
      <c r="D55" s="109"/>
      <c r="E55" s="110"/>
      <c r="F55" s="109"/>
      <c r="G55" s="109"/>
    </row>
    <row r="56" spans="1:21" x14ac:dyDescent="0.2">
      <c r="A56" s="109"/>
      <c r="B56" s="109"/>
      <c r="C56" s="110"/>
      <c r="D56" s="109"/>
      <c r="E56" s="110"/>
      <c r="F56" s="109"/>
      <c r="G56" s="109"/>
      <c r="Q56" s="228" t="s">
        <v>458</v>
      </c>
      <c r="R56" s="47">
        <f>0.1*R53</f>
        <v>105678685</v>
      </c>
    </row>
    <row r="59" spans="1:21" x14ac:dyDescent="0.2">
      <c r="E59" s="215"/>
      <c r="R59" s="229">
        <f>R53-R56-O53</f>
        <v>196260415</v>
      </c>
    </row>
    <row r="63" spans="1:21" ht="13.5" customHeight="1" x14ac:dyDescent="0.2"/>
    <row r="64" spans="1:21" x14ac:dyDescent="0.2">
      <c r="B64" s="187" t="s">
        <v>310</v>
      </c>
    </row>
    <row r="65" spans="2:3" ht="13.5" customHeight="1" x14ac:dyDescent="0.2"/>
    <row r="66" spans="2:3" x14ac:dyDescent="0.2">
      <c r="B66" s="31" t="s">
        <v>311</v>
      </c>
    </row>
    <row r="67" spans="2:3" x14ac:dyDescent="0.2">
      <c r="B67" s="31" t="s">
        <v>312</v>
      </c>
    </row>
    <row r="68" spans="2:3" x14ac:dyDescent="0.2">
      <c r="B68" s="31" t="s">
        <v>313</v>
      </c>
    </row>
    <row r="69" spans="2:3" x14ac:dyDescent="0.2">
      <c r="B69" s="31" t="s">
        <v>314</v>
      </c>
      <c r="C69" s="31">
        <v>71</v>
      </c>
    </row>
    <row r="70" spans="2:3" x14ac:dyDescent="0.2">
      <c r="B70" s="31" t="s">
        <v>315</v>
      </c>
    </row>
    <row r="71" spans="2:3" x14ac:dyDescent="0.2">
      <c r="B71" s="31" t="s">
        <v>316</v>
      </c>
      <c r="C71" s="31">
        <v>129</v>
      </c>
    </row>
    <row r="72" spans="2:3" x14ac:dyDescent="0.2">
      <c r="B72" s="31" t="s">
        <v>317</v>
      </c>
    </row>
    <row r="73" spans="2:3" x14ac:dyDescent="0.2">
      <c r="B73" s="31" t="s">
        <v>318</v>
      </c>
    </row>
    <row r="74" spans="2:3" x14ac:dyDescent="0.2">
      <c r="B74" s="31" t="s">
        <v>319</v>
      </c>
    </row>
    <row r="75" spans="2:3" x14ac:dyDescent="0.2">
      <c r="B75" s="31" t="s">
        <v>320</v>
      </c>
    </row>
    <row r="76" spans="2:3" ht="13.5" customHeight="1" x14ac:dyDescent="0.2"/>
    <row r="77" spans="2:3" ht="13.5" customHeight="1" x14ac:dyDescent="0.2"/>
    <row r="78" spans="2:3" x14ac:dyDescent="0.2">
      <c r="B78" s="187" t="s">
        <v>321</v>
      </c>
    </row>
    <row r="79" spans="2:3" ht="13.5" customHeight="1" x14ac:dyDescent="0.2"/>
    <row r="80" spans="2:3" x14ac:dyDescent="0.2">
      <c r="B80" s="31" t="s">
        <v>322</v>
      </c>
    </row>
    <row r="81" spans="2:4" x14ac:dyDescent="0.2">
      <c r="B81" s="31" t="s">
        <v>323</v>
      </c>
      <c r="C81" s="31" t="s">
        <v>324</v>
      </c>
    </row>
    <row r="82" spans="2:4" x14ac:dyDescent="0.2">
      <c r="B82" s="31" t="s">
        <v>325</v>
      </c>
      <c r="C82" s="184" t="s">
        <v>326</v>
      </c>
      <c r="D82" s="184"/>
    </row>
    <row r="83" spans="2:4" x14ac:dyDescent="0.2">
      <c r="B83" s="31" t="s">
        <v>327</v>
      </c>
      <c r="C83" s="184" t="s">
        <v>328</v>
      </c>
      <c r="D83" s="184"/>
    </row>
    <row r="84" spans="2:4" x14ac:dyDescent="0.2">
      <c r="B84" s="31" t="s">
        <v>329</v>
      </c>
      <c r="C84" s="184" t="s">
        <v>330</v>
      </c>
      <c r="D84" s="184"/>
    </row>
    <row r="85" spans="2:4" x14ac:dyDescent="0.2">
      <c r="B85" s="184" t="s">
        <v>331</v>
      </c>
      <c r="C85" s="184" t="s">
        <v>332</v>
      </c>
      <c r="D85" s="184"/>
    </row>
    <row r="86" spans="2:4" x14ac:dyDescent="0.2">
      <c r="B86" s="184" t="s">
        <v>333</v>
      </c>
      <c r="C86" s="31" t="s">
        <v>334</v>
      </c>
    </row>
    <row r="87" spans="2:4" x14ac:dyDescent="0.2">
      <c r="B87" s="184" t="s">
        <v>335</v>
      </c>
      <c r="C87" s="31" t="s">
        <v>336</v>
      </c>
    </row>
    <row r="88" spans="2:4" x14ac:dyDescent="0.2">
      <c r="B88" s="184" t="s">
        <v>337</v>
      </c>
      <c r="C88" s="31" t="s">
        <v>338</v>
      </c>
    </row>
    <row r="89" spans="2:4" x14ac:dyDescent="0.2">
      <c r="B89" s="184" t="s">
        <v>339</v>
      </c>
      <c r="C89" s="31" t="s">
        <v>329</v>
      </c>
    </row>
    <row r="90" spans="2:4" x14ac:dyDescent="0.2">
      <c r="B90" s="184" t="s">
        <v>340</v>
      </c>
    </row>
    <row r="91" spans="2:4" x14ac:dyDescent="0.2">
      <c r="B91" s="31" t="s">
        <v>341</v>
      </c>
    </row>
    <row r="92" spans="2:4" x14ac:dyDescent="0.2">
      <c r="B92" s="31" t="s">
        <v>342</v>
      </c>
    </row>
    <row r="93" spans="2:4" x14ac:dyDescent="0.2">
      <c r="B93" s="31" t="s">
        <v>343</v>
      </c>
    </row>
    <row r="94" spans="2:4" x14ac:dyDescent="0.2">
      <c r="B94" s="31" t="s">
        <v>344</v>
      </c>
    </row>
    <row r="95" spans="2:4" x14ac:dyDescent="0.2">
      <c r="B95" s="31" t="s">
        <v>329</v>
      </c>
    </row>
    <row r="96" spans="2:4" x14ac:dyDescent="0.2">
      <c r="B96" s="31" t="s">
        <v>345</v>
      </c>
    </row>
    <row r="97" spans="2:2" x14ac:dyDescent="0.2">
      <c r="B97" s="31" t="s">
        <v>346</v>
      </c>
    </row>
    <row r="98" spans="2:2" ht="13.5" customHeight="1" x14ac:dyDescent="0.2"/>
  </sheetData>
  <mergeCells count="3">
    <mergeCell ref="D1:G1"/>
    <mergeCell ref="A2:G2"/>
    <mergeCell ref="A5:B5"/>
  </mergeCells>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U97"/>
  <sheetViews>
    <sheetView tabSelected="1" zoomScale="85" zoomScaleNormal="85" workbookViewId="0">
      <selection activeCell="A4" sqref="A4:S52"/>
    </sheetView>
  </sheetViews>
  <sheetFormatPr defaultRowHeight="12.75" x14ac:dyDescent="0.2"/>
  <cols>
    <col min="1" max="1" width="4.28515625" style="31" customWidth="1"/>
    <col min="2" max="2" width="48.85546875" style="31" customWidth="1"/>
    <col min="3" max="3" width="19.85546875" style="31" customWidth="1"/>
    <col min="4" max="4" width="19.5703125" style="31" customWidth="1"/>
    <col min="5" max="5" width="41.5703125" style="56" customWidth="1"/>
    <col min="6" max="6" width="6.7109375" style="31" customWidth="1"/>
    <col min="7" max="7" width="8.140625" style="31" customWidth="1"/>
    <col min="8" max="8" width="20" style="31" hidden="1" customWidth="1"/>
    <col min="9" max="9" width="17.28515625" style="185" hidden="1" customWidth="1"/>
    <col min="10" max="10" width="15.28515625" style="190" hidden="1" customWidth="1"/>
    <col min="11" max="11" width="6.85546875" style="31" hidden="1" customWidth="1"/>
    <col min="12" max="12" width="13.7109375" style="31" hidden="1" customWidth="1"/>
    <col min="13" max="13" width="11.42578125" style="31" hidden="1" customWidth="1"/>
    <col min="14" max="14" width="15.42578125" style="31" hidden="1" customWidth="1"/>
    <col min="15" max="15" width="16.42578125" style="31" hidden="1" customWidth="1"/>
    <col min="16" max="16" width="7.7109375" style="208" hidden="1" customWidth="1"/>
    <col min="17" max="17" width="16.42578125" style="47" customWidth="1"/>
    <col min="18" max="18" width="18.140625" style="47" customWidth="1"/>
    <col min="19" max="19" width="16.42578125" style="31" customWidth="1"/>
    <col min="20" max="20" width="61.7109375" style="31" customWidth="1"/>
    <col min="21" max="21" width="30.140625" style="31" customWidth="1"/>
    <col min="22" max="22" width="19.7109375" style="31" customWidth="1"/>
    <col min="23" max="23" width="14.7109375" style="31" customWidth="1"/>
    <col min="24" max="16384" width="9.140625" style="31"/>
  </cols>
  <sheetData>
    <row r="1" spans="1:19" ht="76.900000000000006" customHeight="1" x14ac:dyDescent="0.2">
      <c r="A1" s="163"/>
      <c r="B1" s="163"/>
      <c r="C1" s="163"/>
      <c r="D1" s="251"/>
      <c r="E1" s="251"/>
      <c r="F1" s="251"/>
      <c r="G1" s="251"/>
    </row>
    <row r="2" spans="1:19" ht="16.149999999999999" customHeight="1" x14ac:dyDescent="0.2">
      <c r="A2" s="252"/>
      <c r="B2" s="252"/>
      <c r="C2" s="252"/>
      <c r="D2" s="252"/>
      <c r="E2" s="252"/>
      <c r="F2" s="252"/>
      <c r="G2" s="252"/>
      <c r="H2" s="164"/>
    </row>
    <row r="3" spans="1:19" x14ac:dyDescent="0.2">
      <c r="A3" s="276"/>
      <c r="B3" s="163"/>
      <c r="C3" s="165"/>
      <c r="D3" s="165"/>
      <c r="E3" s="165"/>
      <c r="F3" s="163"/>
      <c r="G3" s="163"/>
      <c r="H3" s="166"/>
    </row>
    <row r="4" spans="1:19" ht="40.5" customHeight="1" x14ac:dyDescent="0.2">
      <c r="A4" s="276"/>
      <c r="B4" s="210" t="s">
        <v>463</v>
      </c>
      <c r="C4" s="168"/>
      <c r="D4" s="165"/>
      <c r="E4" s="165"/>
      <c r="F4" s="163"/>
      <c r="G4" s="163"/>
      <c r="H4" s="166"/>
    </row>
    <row r="5" spans="1:19" ht="5.25" customHeight="1" x14ac:dyDescent="0.2">
      <c r="A5" s="253"/>
      <c r="B5" s="253"/>
      <c r="C5" s="168"/>
      <c r="D5" s="165"/>
      <c r="E5" s="165"/>
      <c r="F5" s="163"/>
      <c r="G5" s="163"/>
      <c r="H5" s="166"/>
    </row>
    <row r="6" spans="1:19" s="234" customFormat="1" ht="62.25" customHeight="1" x14ac:dyDescent="0.2">
      <c r="A6" s="240" t="s">
        <v>1</v>
      </c>
      <c r="B6" s="241" t="s">
        <v>2</v>
      </c>
      <c r="C6" s="242" t="s">
        <v>464</v>
      </c>
      <c r="D6" s="241" t="s">
        <v>81</v>
      </c>
      <c r="E6" s="277" t="s">
        <v>231</v>
      </c>
      <c r="F6" s="241" t="s">
        <v>174</v>
      </c>
      <c r="G6" s="242" t="s">
        <v>68</v>
      </c>
      <c r="H6" s="237"/>
      <c r="I6" s="239"/>
      <c r="J6" s="233" t="s">
        <v>417</v>
      </c>
      <c r="K6" s="234" t="s">
        <v>427</v>
      </c>
      <c r="P6" s="235" t="s">
        <v>283</v>
      </c>
      <c r="Q6" s="236" t="s">
        <v>287</v>
      </c>
      <c r="R6" s="236" t="s">
        <v>288</v>
      </c>
      <c r="S6" s="237" t="s">
        <v>286</v>
      </c>
    </row>
    <row r="7" spans="1:19" ht="25.5" x14ac:dyDescent="0.2">
      <c r="A7" s="75">
        <v>1</v>
      </c>
      <c r="B7" s="45" t="s">
        <v>180</v>
      </c>
      <c r="C7" s="76" t="s">
        <v>186</v>
      </c>
      <c r="D7" s="76" t="s">
        <v>190</v>
      </c>
      <c r="E7" s="278" t="s">
        <v>190</v>
      </c>
      <c r="F7" s="75" t="s">
        <v>0</v>
      </c>
      <c r="G7" s="75">
        <v>2</v>
      </c>
      <c r="H7" s="176" t="s">
        <v>426</v>
      </c>
      <c r="I7" s="32" t="s">
        <v>292</v>
      </c>
      <c r="J7" s="192">
        <v>212</v>
      </c>
      <c r="K7" s="31">
        <v>35</v>
      </c>
      <c r="L7" s="204">
        <f>J7+K7</f>
        <v>247</v>
      </c>
      <c r="M7" s="204">
        <v>12500</v>
      </c>
      <c r="N7" s="204">
        <f>M7*L7</f>
        <v>3087500</v>
      </c>
      <c r="O7" s="204">
        <f>N7*G7</f>
        <v>6175000</v>
      </c>
      <c r="P7" s="208">
        <v>1.5</v>
      </c>
      <c r="Q7" s="48">
        <f>P7*N7</f>
        <v>4631250</v>
      </c>
      <c r="R7" s="48">
        <f>Q7*G7</f>
        <v>9262500</v>
      </c>
      <c r="S7" s="209" t="s">
        <v>284</v>
      </c>
    </row>
    <row r="8" spans="1:19" ht="31.5" x14ac:dyDescent="0.2">
      <c r="A8" s="75">
        <v>2</v>
      </c>
      <c r="B8" s="45" t="s">
        <v>181</v>
      </c>
      <c r="C8" s="76" t="s">
        <v>187</v>
      </c>
      <c r="D8" s="76" t="s">
        <v>191</v>
      </c>
      <c r="E8" s="278" t="s">
        <v>293</v>
      </c>
      <c r="F8" s="75" t="s">
        <v>0</v>
      </c>
      <c r="G8" s="75">
        <v>2</v>
      </c>
      <c r="H8" s="76" t="s">
        <v>428</v>
      </c>
      <c r="I8" s="76" t="s">
        <v>294</v>
      </c>
      <c r="J8" s="193">
        <v>48</v>
      </c>
      <c r="K8" s="31">
        <v>35</v>
      </c>
      <c r="L8" s="204">
        <f t="shared" ref="L8:L51" si="0">J8+K8</f>
        <v>83</v>
      </c>
      <c r="M8" s="204">
        <v>12500</v>
      </c>
      <c r="N8" s="204">
        <f t="shared" ref="N8:N51" si="1">M8*L8</f>
        <v>1037500</v>
      </c>
      <c r="O8" s="204">
        <f t="shared" ref="O8:O51" si="2">N8*G8</f>
        <v>2075000</v>
      </c>
      <c r="P8" s="208">
        <v>1.5</v>
      </c>
      <c r="Q8" s="48">
        <f t="shared" ref="Q8:Q51" si="3">P8*N8</f>
        <v>1556250</v>
      </c>
      <c r="R8" s="48">
        <f t="shared" ref="R8:R51" si="4">Q8*G8</f>
        <v>3112500</v>
      </c>
      <c r="S8" s="209" t="s">
        <v>284</v>
      </c>
    </row>
    <row r="9" spans="1:19" s="202" customFormat="1" ht="25.5" x14ac:dyDescent="0.2">
      <c r="A9" s="197">
        <v>3</v>
      </c>
      <c r="B9" s="198" t="s">
        <v>182</v>
      </c>
      <c r="C9" s="199" t="s">
        <v>186</v>
      </c>
      <c r="D9" s="199" t="s">
        <v>192</v>
      </c>
      <c r="E9" s="278" t="s">
        <v>422</v>
      </c>
      <c r="F9" s="197" t="s">
        <v>0</v>
      </c>
      <c r="G9" s="197">
        <v>2</v>
      </c>
      <c r="H9" s="199" t="s">
        <v>425</v>
      </c>
      <c r="I9" s="200" t="s">
        <v>424</v>
      </c>
      <c r="J9" s="201">
        <v>19</v>
      </c>
      <c r="K9" s="202">
        <f>9*1</f>
        <v>9</v>
      </c>
      <c r="L9" s="204">
        <f t="shared" si="0"/>
        <v>28</v>
      </c>
      <c r="M9" s="204">
        <v>12500</v>
      </c>
      <c r="N9" s="204">
        <f t="shared" si="1"/>
        <v>350000</v>
      </c>
      <c r="O9" s="204">
        <f t="shared" si="2"/>
        <v>700000</v>
      </c>
      <c r="P9" s="208">
        <v>1.5</v>
      </c>
      <c r="Q9" s="48">
        <f t="shared" si="3"/>
        <v>525000</v>
      </c>
      <c r="R9" s="48">
        <f t="shared" si="4"/>
        <v>1050000</v>
      </c>
      <c r="S9" s="209" t="s">
        <v>284</v>
      </c>
    </row>
    <row r="10" spans="1:19" s="202" customFormat="1" ht="31.5" x14ac:dyDescent="0.2">
      <c r="A10" s="197">
        <v>4</v>
      </c>
      <c r="B10" s="198" t="s">
        <v>183</v>
      </c>
      <c r="C10" s="199" t="s">
        <v>186</v>
      </c>
      <c r="D10" s="199" t="s">
        <v>193</v>
      </c>
      <c r="E10" s="278" t="s">
        <v>423</v>
      </c>
      <c r="F10" s="197" t="s">
        <v>0</v>
      </c>
      <c r="G10" s="197">
        <v>1</v>
      </c>
      <c r="H10" s="203">
        <v>7</v>
      </c>
      <c r="I10" s="200" t="s">
        <v>295</v>
      </c>
      <c r="J10" s="201">
        <v>7</v>
      </c>
      <c r="K10" s="202">
        <f>9*0.3</f>
        <v>2.6999999999999997</v>
      </c>
      <c r="L10" s="204">
        <f t="shared" si="0"/>
        <v>9.6999999999999993</v>
      </c>
      <c r="M10" s="204">
        <v>12500</v>
      </c>
      <c r="N10" s="204">
        <f t="shared" si="1"/>
        <v>121249.99999999999</v>
      </c>
      <c r="O10" s="204">
        <f t="shared" si="2"/>
        <v>121249.99999999999</v>
      </c>
      <c r="P10" s="208">
        <v>1.5</v>
      </c>
      <c r="Q10" s="48">
        <f t="shared" si="3"/>
        <v>181874.99999999997</v>
      </c>
      <c r="R10" s="48">
        <f t="shared" si="4"/>
        <v>181874.99999999997</v>
      </c>
      <c r="S10" s="209" t="s">
        <v>284</v>
      </c>
    </row>
    <row r="11" spans="1:19" s="175" customFormat="1" ht="21" x14ac:dyDescent="0.2">
      <c r="A11" s="171">
        <v>5</v>
      </c>
      <c r="B11" s="172" t="s">
        <v>184</v>
      </c>
      <c r="C11" s="173" t="s">
        <v>188</v>
      </c>
      <c r="D11" s="173">
        <v>397532</v>
      </c>
      <c r="E11" s="279" t="s">
        <v>411</v>
      </c>
      <c r="F11" s="171" t="s">
        <v>7</v>
      </c>
      <c r="G11" s="171">
        <v>1</v>
      </c>
      <c r="H11" s="174" t="s">
        <v>412</v>
      </c>
      <c r="I11" s="180"/>
      <c r="J11" s="194">
        <v>13</v>
      </c>
      <c r="K11" s="175">
        <v>2</v>
      </c>
      <c r="L11" s="204">
        <f t="shared" si="0"/>
        <v>15</v>
      </c>
      <c r="M11" s="204">
        <v>12500</v>
      </c>
      <c r="N11" s="204">
        <f t="shared" si="1"/>
        <v>187500</v>
      </c>
      <c r="O11" s="204">
        <f t="shared" si="2"/>
        <v>187500</v>
      </c>
      <c r="P11" s="208">
        <v>1.5</v>
      </c>
      <c r="Q11" s="48">
        <f t="shared" si="3"/>
        <v>281250</v>
      </c>
      <c r="R11" s="48">
        <f t="shared" si="4"/>
        <v>281250</v>
      </c>
      <c r="S11" s="209" t="s">
        <v>284</v>
      </c>
    </row>
    <row r="12" spans="1:19" ht="38.25" x14ac:dyDescent="0.2">
      <c r="A12" s="75">
        <v>6</v>
      </c>
      <c r="B12" s="45" t="s">
        <v>185</v>
      </c>
      <c r="C12" s="76" t="s">
        <v>189</v>
      </c>
      <c r="D12" s="76" t="s">
        <v>194</v>
      </c>
      <c r="E12" s="278" t="s">
        <v>415</v>
      </c>
      <c r="F12" s="75" t="s">
        <v>0</v>
      </c>
      <c r="G12" s="75">
        <v>2</v>
      </c>
      <c r="H12" s="176" t="s">
        <v>296</v>
      </c>
      <c r="I12" s="176" t="s">
        <v>297</v>
      </c>
      <c r="J12" s="195">
        <v>136</v>
      </c>
      <c r="K12" s="31">
        <v>25</v>
      </c>
      <c r="L12" s="204">
        <f t="shared" si="0"/>
        <v>161</v>
      </c>
      <c r="M12" s="204">
        <v>12500</v>
      </c>
      <c r="N12" s="204">
        <f t="shared" si="1"/>
        <v>2012500</v>
      </c>
      <c r="O12" s="204">
        <f t="shared" si="2"/>
        <v>4025000</v>
      </c>
      <c r="P12" s="208">
        <v>1.5</v>
      </c>
      <c r="Q12" s="48">
        <f t="shared" si="3"/>
        <v>3018750</v>
      </c>
      <c r="R12" s="48">
        <f t="shared" si="4"/>
        <v>6037500</v>
      </c>
      <c r="S12" s="209" t="s">
        <v>284</v>
      </c>
    </row>
    <row r="13" spans="1:19" ht="21" x14ac:dyDescent="0.2">
      <c r="A13" s="75">
        <v>7</v>
      </c>
      <c r="B13" s="45" t="s">
        <v>196</v>
      </c>
      <c r="C13" s="76" t="s">
        <v>110</v>
      </c>
      <c r="D13" s="76" t="s">
        <v>197</v>
      </c>
      <c r="E13" s="278" t="s">
        <v>413</v>
      </c>
      <c r="F13" s="75" t="s">
        <v>0</v>
      </c>
      <c r="G13" s="75">
        <v>1</v>
      </c>
      <c r="H13" s="177" t="s">
        <v>418</v>
      </c>
      <c r="I13" s="32"/>
      <c r="J13" s="192">
        <v>2</v>
      </c>
      <c r="K13" s="31">
        <v>1</v>
      </c>
      <c r="L13" s="204">
        <f t="shared" si="0"/>
        <v>3</v>
      </c>
      <c r="M13" s="204">
        <v>12500</v>
      </c>
      <c r="N13" s="204">
        <f t="shared" si="1"/>
        <v>37500</v>
      </c>
      <c r="O13" s="204">
        <f t="shared" si="2"/>
        <v>37500</v>
      </c>
      <c r="P13" s="208">
        <v>1.5</v>
      </c>
      <c r="Q13" s="48">
        <f t="shared" si="3"/>
        <v>56250</v>
      </c>
      <c r="R13" s="48">
        <f t="shared" si="4"/>
        <v>56250</v>
      </c>
      <c r="S13" s="209" t="s">
        <v>284</v>
      </c>
    </row>
    <row r="14" spans="1:19" ht="38.25" x14ac:dyDescent="0.2">
      <c r="A14" s="75">
        <v>8</v>
      </c>
      <c r="B14" s="45" t="s">
        <v>198</v>
      </c>
      <c r="C14" s="76" t="s">
        <v>199</v>
      </c>
      <c r="D14" s="76" t="s">
        <v>200</v>
      </c>
      <c r="E14" s="278" t="s">
        <v>300</v>
      </c>
      <c r="F14" s="75" t="s">
        <v>0</v>
      </c>
      <c r="G14" s="75">
        <v>2</v>
      </c>
      <c r="H14" s="176" t="s">
        <v>299</v>
      </c>
      <c r="I14" s="176" t="s">
        <v>298</v>
      </c>
      <c r="J14" s="195">
        <v>36</v>
      </c>
      <c r="K14" s="31">
        <f>9*0.2</f>
        <v>1.8</v>
      </c>
      <c r="L14" s="204">
        <f t="shared" si="0"/>
        <v>37.799999999999997</v>
      </c>
      <c r="M14" s="204">
        <v>12500</v>
      </c>
      <c r="N14" s="204">
        <f t="shared" si="1"/>
        <v>472499.99999999994</v>
      </c>
      <c r="O14" s="204">
        <f t="shared" si="2"/>
        <v>944999.99999999988</v>
      </c>
      <c r="P14" s="208">
        <v>1.5</v>
      </c>
      <c r="Q14" s="48">
        <f t="shared" si="3"/>
        <v>708749.99999999988</v>
      </c>
      <c r="R14" s="48">
        <f t="shared" si="4"/>
        <v>1417499.9999999998</v>
      </c>
      <c r="S14" s="209" t="s">
        <v>284</v>
      </c>
    </row>
    <row r="15" spans="1:19" ht="21" x14ac:dyDescent="0.2">
      <c r="A15" s="75">
        <v>9</v>
      </c>
      <c r="B15" s="98" t="s">
        <v>84</v>
      </c>
      <c r="C15" s="76" t="s">
        <v>85</v>
      </c>
      <c r="D15" s="99" t="s">
        <v>86</v>
      </c>
      <c r="E15" s="278" t="s">
        <v>301</v>
      </c>
      <c r="F15" s="178" t="s">
        <v>0</v>
      </c>
      <c r="G15" s="75">
        <v>12</v>
      </c>
      <c r="H15" s="189" t="s">
        <v>302</v>
      </c>
      <c r="I15" s="32"/>
      <c r="J15" s="192">
        <v>400000</v>
      </c>
      <c r="L15" s="206">
        <f t="shared" si="0"/>
        <v>400000</v>
      </c>
      <c r="M15" s="204">
        <v>1</v>
      </c>
      <c r="N15" s="204">
        <f t="shared" si="1"/>
        <v>400000</v>
      </c>
      <c r="O15" s="204">
        <f t="shared" si="2"/>
        <v>4800000</v>
      </c>
      <c r="P15" s="208">
        <v>1.5</v>
      </c>
      <c r="Q15" s="48">
        <f t="shared" si="3"/>
        <v>600000</v>
      </c>
      <c r="R15" s="48">
        <f t="shared" si="4"/>
        <v>7200000</v>
      </c>
      <c r="S15" s="209" t="s">
        <v>284</v>
      </c>
    </row>
    <row r="16" spans="1:19" x14ac:dyDescent="0.2">
      <c r="A16" s="75">
        <v>10</v>
      </c>
      <c r="B16" s="98" t="s">
        <v>87</v>
      </c>
      <c r="C16" s="76" t="s">
        <v>85</v>
      </c>
      <c r="D16" s="99" t="s">
        <v>88</v>
      </c>
      <c r="E16" s="278" t="s">
        <v>303</v>
      </c>
      <c r="F16" s="178" t="s">
        <v>0</v>
      </c>
      <c r="G16" s="75">
        <v>12</v>
      </c>
      <c r="H16" s="189" t="s">
        <v>304</v>
      </c>
      <c r="I16" s="32"/>
      <c r="J16" s="192">
        <v>1400000</v>
      </c>
      <c r="L16" s="206">
        <f t="shared" si="0"/>
        <v>1400000</v>
      </c>
      <c r="M16" s="204">
        <v>1</v>
      </c>
      <c r="N16" s="204">
        <f t="shared" si="1"/>
        <v>1400000</v>
      </c>
      <c r="O16" s="204">
        <f t="shared" si="2"/>
        <v>16800000</v>
      </c>
      <c r="P16" s="208">
        <v>1.5</v>
      </c>
      <c r="Q16" s="48">
        <f t="shared" si="3"/>
        <v>2100000</v>
      </c>
      <c r="R16" s="48">
        <f t="shared" si="4"/>
        <v>25200000</v>
      </c>
      <c r="S16" s="209" t="s">
        <v>284</v>
      </c>
    </row>
    <row r="17" spans="1:20" s="175" customFormat="1" ht="51" x14ac:dyDescent="0.2">
      <c r="A17" s="171">
        <v>11</v>
      </c>
      <c r="B17" s="172" t="s">
        <v>102</v>
      </c>
      <c r="C17" s="173" t="s">
        <v>103</v>
      </c>
      <c r="D17" s="179" t="s">
        <v>104</v>
      </c>
      <c r="E17" s="279" t="s">
        <v>407</v>
      </c>
      <c r="F17" s="173" t="s">
        <v>0</v>
      </c>
      <c r="G17" s="171">
        <v>12</v>
      </c>
      <c r="H17" s="180" t="s">
        <v>408</v>
      </c>
      <c r="I17" s="180" t="s">
        <v>416</v>
      </c>
      <c r="J17" s="196">
        <v>1941</v>
      </c>
      <c r="K17" s="181">
        <v>25</v>
      </c>
      <c r="L17" s="204">
        <f t="shared" si="0"/>
        <v>1966</v>
      </c>
      <c r="M17" s="204">
        <v>12500</v>
      </c>
      <c r="N17" s="204">
        <f t="shared" si="1"/>
        <v>24575000</v>
      </c>
      <c r="O17" s="204">
        <f t="shared" si="2"/>
        <v>294900000</v>
      </c>
      <c r="P17" s="208">
        <v>1.5</v>
      </c>
      <c r="Q17" s="48">
        <f t="shared" si="3"/>
        <v>36862500</v>
      </c>
      <c r="R17" s="48">
        <f t="shared" si="4"/>
        <v>442350000</v>
      </c>
      <c r="S17" s="209" t="s">
        <v>284</v>
      </c>
      <c r="T17" s="181"/>
    </row>
    <row r="18" spans="1:20" s="175" customFormat="1" ht="63" x14ac:dyDescent="0.2">
      <c r="A18" s="171">
        <v>12</v>
      </c>
      <c r="B18" s="182" t="s">
        <v>125</v>
      </c>
      <c r="C18" s="173" t="s">
        <v>126</v>
      </c>
      <c r="D18" s="179" t="s">
        <v>127</v>
      </c>
      <c r="E18" s="279" t="s">
        <v>410</v>
      </c>
      <c r="F18" s="183" t="s">
        <v>0</v>
      </c>
      <c r="G18" s="171">
        <v>1</v>
      </c>
      <c r="H18" s="180" t="s">
        <v>429</v>
      </c>
      <c r="I18" s="180"/>
      <c r="J18" s="194">
        <v>144</v>
      </c>
      <c r="K18" s="175">
        <f>9*0.1</f>
        <v>0.9</v>
      </c>
      <c r="L18" s="204">
        <f t="shared" si="0"/>
        <v>144.9</v>
      </c>
      <c r="M18" s="204">
        <v>12500</v>
      </c>
      <c r="N18" s="204">
        <f t="shared" si="1"/>
        <v>1811250</v>
      </c>
      <c r="O18" s="204">
        <f t="shared" si="2"/>
        <v>1811250</v>
      </c>
      <c r="P18" s="208">
        <v>1.5</v>
      </c>
      <c r="Q18" s="48">
        <f t="shared" si="3"/>
        <v>2716875</v>
      </c>
      <c r="R18" s="48">
        <f t="shared" si="4"/>
        <v>2716875</v>
      </c>
      <c r="S18" s="209" t="s">
        <v>284</v>
      </c>
    </row>
    <row r="19" spans="1:20" s="175" customFormat="1" ht="42" x14ac:dyDescent="0.2">
      <c r="A19" s="171">
        <v>13</v>
      </c>
      <c r="B19" s="172" t="s">
        <v>128</v>
      </c>
      <c r="C19" s="173" t="s">
        <v>126</v>
      </c>
      <c r="D19" s="179" t="s">
        <v>129</v>
      </c>
      <c r="E19" s="279" t="s">
        <v>414</v>
      </c>
      <c r="F19" s="173" t="s">
        <v>0</v>
      </c>
      <c r="G19" s="171">
        <v>3</v>
      </c>
      <c r="H19" s="180" t="s">
        <v>430</v>
      </c>
      <c r="I19" s="180" t="s">
        <v>409</v>
      </c>
      <c r="J19" s="196">
        <v>74</v>
      </c>
      <c r="K19" s="175">
        <f>9*0.3</f>
        <v>2.6999999999999997</v>
      </c>
      <c r="L19" s="204">
        <f t="shared" si="0"/>
        <v>76.7</v>
      </c>
      <c r="M19" s="204">
        <v>12500</v>
      </c>
      <c r="N19" s="204">
        <f t="shared" si="1"/>
        <v>958750</v>
      </c>
      <c r="O19" s="204">
        <f t="shared" si="2"/>
        <v>2876250</v>
      </c>
      <c r="P19" s="208">
        <v>1.5</v>
      </c>
      <c r="Q19" s="48">
        <f t="shared" si="3"/>
        <v>1438125</v>
      </c>
      <c r="R19" s="48">
        <f t="shared" si="4"/>
        <v>4314375</v>
      </c>
      <c r="S19" s="209" t="s">
        <v>284</v>
      </c>
    </row>
    <row r="20" spans="1:20" x14ac:dyDescent="0.2">
      <c r="A20" s="75">
        <v>14</v>
      </c>
      <c r="B20" s="98" t="s">
        <v>94</v>
      </c>
      <c r="C20" s="76" t="s">
        <v>105</v>
      </c>
      <c r="D20" s="99" t="s">
        <v>95</v>
      </c>
      <c r="E20" s="278" t="s">
        <v>305</v>
      </c>
      <c r="F20" s="178" t="s">
        <v>0</v>
      </c>
      <c r="G20" s="76">
        <v>12</v>
      </c>
      <c r="H20" s="20" t="s">
        <v>306</v>
      </c>
      <c r="I20" s="32"/>
      <c r="J20" s="192">
        <v>449</v>
      </c>
      <c r="L20" s="204">
        <f t="shared" si="0"/>
        <v>449</v>
      </c>
      <c r="M20" s="204">
        <v>12500</v>
      </c>
      <c r="N20" s="204">
        <f t="shared" si="1"/>
        <v>5612500</v>
      </c>
      <c r="O20" s="204">
        <f t="shared" si="2"/>
        <v>67350000</v>
      </c>
      <c r="P20" s="208">
        <v>1.5</v>
      </c>
      <c r="Q20" s="48">
        <f t="shared" si="3"/>
        <v>8418750</v>
      </c>
      <c r="R20" s="48">
        <f t="shared" si="4"/>
        <v>101025000</v>
      </c>
      <c r="S20" s="209" t="s">
        <v>284</v>
      </c>
    </row>
    <row r="21" spans="1:20" ht="21" x14ac:dyDescent="0.2">
      <c r="A21" s="75">
        <v>15</v>
      </c>
      <c r="B21" s="84" t="s">
        <v>130</v>
      </c>
      <c r="C21" s="76" t="s">
        <v>126</v>
      </c>
      <c r="D21" s="99" t="s">
        <v>131</v>
      </c>
      <c r="E21" s="278" t="s">
        <v>347</v>
      </c>
      <c r="F21" s="76" t="s">
        <v>0</v>
      </c>
      <c r="G21" s="75">
        <v>2</v>
      </c>
      <c r="H21" s="188" t="s">
        <v>348</v>
      </c>
      <c r="I21" s="32"/>
      <c r="J21" s="192">
        <v>220000</v>
      </c>
      <c r="L21" s="206">
        <f t="shared" si="0"/>
        <v>220000</v>
      </c>
      <c r="M21" s="204">
        <v>1</v>
      </c>
      <c r="N21" s="204">
        <f t="shared" si="1"/>
        <v>220000</v>
      </c>
      <c r="O21" s="204">
        <f t="shared" si="2"/>
        <v>440000</v>
      </c>
      <c r="P21" s="208">
        <v>1.5</v>
      </c>
      <c r="Q21" s="48">
        <f t="shared" si="3"/>
        <v>330000</v>
      </c>
      <c r="R21" s="48">
        <f t="shared" si="4"/>
        <v>660000</v>
      </c>
      <c r="S21" s="209" t="s">
        <v>284</v>
      </c>
    </row>
    <row r="22" spans="1:20" ht="21" x14ac:dyDescent="0.2">
      <c r="A22" s="75">
        <v>16</v>
      </c>
      <c r="B22" s="45" t="s">
        <v>90</v>
      </c>
      <c r="C22" s="76" t="s">
        <v>85</v>
      </c>
      <c r="D22" s="82" t="s">
        <v>91</v>
      </c>
      <c r="E22" s="278" t="s">
        <v>349</v>
      </c>
      <c r="F22" s="82" t="s">
        <v>0</v>
      </c>
      <c r="G22" s="76">
        <v>12</v>
      </c>
      <c r="H22" s="188" t="s">
        <v>350</v>
      </c>
      <c r="I22" s="32"/>
      <c r="J22" s="192">
        <v>110000</v>
      </c>
      <c r="L22" s="206">
        <f t="shared" si="0"/>
        <v>110000</v>
      </c>
      <c r="M22" s="204">
        <v>1</v>
      </c>
      <c r="N22" s="204">
        <f t="shared" si="1"/>
        <v>110000</v>
      </c>
      <c r="O22" s="204">
        <f t="shared" si="2"/>
        <v>1320000</v>
      </c>
      <c r="P22" s="208">
        <v>1.5</v>
      </c>
      <c r="Q22" s="48">
        <f t="shared" si="3"/>
        <v>165000</v>
      </c>
      <c r="R22" s="48">
        <f t="shared" si="4"/>
        <v>1980000</v>
      </c>
      <c r="S22" s="209" t="s">
        <v>284</v>
      </c>
    </row>
    <row r="23" spans="1:20" ht="21" x14ac:dyDescent="0.2">
      <c r="A23" s="75">
        <v>17</v>
      </c>
      <c r="B23" s="45" t="s">
        <v>132</v>
      </c>
      <c r="C23" s="76" t="s">
        <v>126</v>
      </c>
      <c r="D23" s="82" t="s">
        <v>133</v>
      </c>
      <c r="E23" s="278" t="s">
        <v>357</v>
      </c>
      <c r="F23" s="82" t="s">
        <v>0</v>
      </c>
      <c r="G23" s="76">
        <v>5</v>
      </c>
      <c r="H23" s="189" t="s">
        <v>353</v>
      </c>
      <c r="I23" s="32"/>
      <c r="J23" s="192">
        <v>57000</v>
      </c>
      <c r="L23" s="206">
        <f t="shared" si="0"/>
        <v>57000</v>
      </c>
      <c r="M23" s="204">
        <v>1</v>
      </c>
      <c r="N23" s="204">
        <f t="shared" si="1"/>
        <v>57000</v>
      </c>
      <c r="O23" s="204">
        <f t="shared" si="2"/>
        <v>285000</v>
      </c>
      <c r="P23" s="208">
        <v>1.5</v>
      </c>
      <c r="Q23" s="48">
        <f t="shared" si="3"/>
        <v>85500</v>
      </c>
      <c r="R23" s="48">
        <f t="shared" si="4"/>
        <v>427500</v>
      </c>
      <c r="S23" s="209" t="s">
        <v>284</v>
      </c>
    </row>
    <row r="24" spans="1:20" ht="21" x14ac:dyDescent="0.2">
      <c r="A24" s="75">
        <v>18</v>
      </c>
      <c r="B24" s="98" t="s">
        <v>93</v>
      </c>
      <c r="C24" s="76" t="s">
        <v>85</v>
      </c>
      <c r="D24" s="99" t="s">
        <v>92</v>
      </c>
      <c r="E24" s="278" t="s">
        <v>351</v>
      </c>
      <c r="F24" s="178" t="s">
        <v>0</v>
      </c>
      <c r="G24" s="76">
        <v>12</v>
      </c>
      <c r="H24" s="189" t="s">
        <v>352</v>
      </c>
      <c r="I24" s="32"/>
      <c r="J24" s="192">
        <v>15000</v>
      </c>
      <c r="L24" s="206">
        <f t="shared" si="0"/>
        <v>15000</v>
      </c>
      <c r="M24" s="204">
        <v>1</v>
      </c>
      <c r="N24" s="204">
        <f t="shared" si="1"/>
        <v>15000</v>
      </c>
      <c r="O24" s="204">
        <f t="shared" si="2"/>
        <v>180000</v>
      </c>
      <c r="P24" s="208">
        <v>1.5</v>
      </c>
      <c r="Q24" s="48">
        <f t="shared" si="3"/>
        <v>22500</v>
      </c>
      <c r="R24" s="48">
        <f t="shared" si="4"/>
        <v>270000</v>
      </c>
      <c r="S24" s="209" t="s">
        <v>284</v>
      </c>
    </row>
    <row r="25" spans="1:20" ht="21" x14ac:dyDescent="0.2">
      <c r="A25" s="75">
        <v>19</v>
      </c>
      <c r="B25" s="98" t="s">
        <v>134</v>
      </c>
      <c r="C25" s="76" t="s">
        <v>126</v>
      </c>
      <c r="D25" s="99" t="s">
        <v>139</v>
      </c>
      <c r="E25" s="278" t="s">
        <v>355</v>
      </c>
      <c r="F25" s="178" t="s">
        <v>0</v>
      </c>
      <c r="G25" s="76">
        <v>7</v>
      </c>
      <c r="H25" s="189" t="s">
        <v>354</v>
      </c>
      <c r="I25" s="32"/>
      <c r="J25" s="192">
        <v>32000</v>
      </c>
      <c r="L25" s="206">
        <f t="shared" si="0"/>
        <v>32000</v>
      </c>
      <c r="M25" s="204">
        <v>1</v>
      </c>
      <c r="N25" s="204">
        <f t="shared" si="1"/>
        <v>32000</v>
      </c>
      <c r="O25" s="204">
        <f t="shared" si="2"/>
        <v>224000</v>
      </c>
      <c r="P25" s="208">
        <v>1.5</v>
      </c>
      <c r="Q25" s="48">
        <f t="shared" si="3"/>
        <v>48000</v>
      </c>
      <c r="R25" s="48">
        <f t="shared" si="4"/>
        <v>336000</v>
      </c>
      <c r="S25" s="209" t="s">
        <v>284</v>
      </c>
    </row>
    <row r="26" spans="1:20" ht="21" x14ac:dyDescent="0.2">
      <c r="A26" s="75">
        <v>20</v>
      </c>
      <c r="B26" s="84" t="s">
        <v>135</v>
      </c>
      <c r="C26" s="76" t="s">
        <v>126</v>
      </c>
      <c r="D26" s="99" t="s">
        <v>140</v>
      </c>
      <c r="E26" s="278" t="s">
        <v>361</v>
      </c>
      <c r="F26" s="76" t="s">
        <v>0</v>
      </c>
      <c r="G26" s="76">
        <v>2</v>
      </c>
      <c r="H26" s="189" t="s">
        <v>356</v>
      </c>
      <c r="I26" s="32"/>
      <c r="J26" s="192">
        <v>49000</v>
      </c>
      <c r="L26" s="206">
        <f t="shared" si="0"/>
        <v>49000</v>
      </c>
      <c r="M26" s="204">
        <v>1</v>
      </c>
      <c r="N26" s="204">
        <f t="shared" si="1"/>
        <v>49000</v>
      </c>
      <c r="O26" s="204">
        <f t="shared" si="2"/>
        <v>98000</v>
      </c>
      <c r="P26" s="208">
        <v>1.5</v>
      </c>
      <c r="Q26" s="48">
        <f t="shared" si="3"/>
        <v>73500</v>
      </c>
      <c r="R26" s="48">
        <f t="shared" si="4"/>
        <v>147000</v>
      </c>
      <c r="S26" s="209" t="s">
        <v>284</v>
      </c>
    </row>
    <row r="27" spans="1:20" ht="21" x14ac:dyDescent="0.2">
      <c r="A27" s="75">
        <v>21</v>
      </c>
      <c r="B27" s="84" t="s">
        <v>136</v>
      </c>
      <c r="C27" s="76" t="s">
        <v>126</v>
      </c>
      <c r="D27" s="99" t="s">
        <v>141</v>
      </c>
      <c r="E27" s="278" t="s">
        <v>358</v>
      </c>
      <c r="F27" s="76" t="s">
        <v>0</v>
      </c>
      <c r="G27" s="76">
        <v>6</v>
      </c>
      <c r="H27" s="189" t="s">
        <v>359</v>
      </c>
      <c r="I27" s="32"/>
      <c r="J27" s="192">
        <v>50000</v>
      </c>
      <c r="L27" s="206">
        <f t="shared" si="0"/>
        <v>50000</v>
      </c>
      <c r="M27" s="204">
        <v>1</v>
      </c>
      <c r="N27" s="204">
        <f t="shared" si="1"/>
        <v>50000</v>
      </c>
      <c r="O27" s="204">
        <f t="shared" si="2"/>
        <v>300000</v>
      </c>
      <c r="P27" s="208">
        <v>1.5</v>
      </c>
      <c r="Q27" s="48">
        <f t="shared" si="3"/>
        <v>75000</v>
      </c>
      <c r="R27" s="48">
        <f t="shared" si="4"/>
        <v>450000</v>
      </c>
      <c r="S27" s="209" t="s">
        <v>284</v>
      </c>
    </row>
    <row r="28" spans="1:20" ht="21" x14ac:dyDescent="0.2">
      <c r="A28" s="75">
        <v>22</v>
      </c>
      <c r="B28" s="45" t="s">
        <v>137</v>
      </c>
      <c r="C28" s="76" t="s">
        <v>126</v>
      </c>
      <c r="D28" s="82" t="s">
        <v>142</v>
      </c>
      <c r="E28" s="278" t="s">
        <v>360</v>
      </c>
      <c r="F28" s="82" t="s">
        <v>0</v>
      </c>
      <c r="G28" s="76">
        <v>12</v>
      </c>
      <c r="H28" s="189" t="s">
        <v>362</v>
      </c>
      <c r="I28" s="32"/>
      <c r="J28" s="192">
        <v>55000</v>
      </c>
      <c r="L28" s="206">
        <f t="shared" si="0"/>
        <v>55000</v>
      </c>
      <c r="M28" s="204">
        <v>1</v>
      </c>
      <c r="N28" s="204">
        <f t="shared" si="1"/>
        <v>55000</v>
      </c>
      <c r="O28" s="204">
        <f t="shared" si="2"/>
        <v>660000</v>
      </c>
      <c r="P28" s="208">
        <v>1.5</v>
      </c>
      <c r="Q28" s="48">
        <f t="shared" si="3"/>
        <v>82500</v>
      </c>
      <c r="R28" s="48">
        <f t="shared" si="4"/>
        <v>990000</v>
      </c>
      <c r="S28" s="209" t="s">
        <v>284</v>
      </c>
    </row>
    <row r="29" spans="1:20" ht="21" x14ac:dyDescent="0.2">
      <c r="A29" s="75">
        <v>23</v>
      </c>
      <c r="B29" s="45" t="s">
        <v>138</v>
      </c>
      <c r="C29" s="76" t="s">
        <v>126</v>
      </c>
      <c r="D29" s="82" t="s">
        <v>143</v>
      </c>
      <c r="E29" s="278" t="s">
        <v>363</v>
      </c>
      <c r="F29" s="82" t="s">
        <v>0</v>
      </c>
      <c r="G29" s="76">
        <v>14</v>
      </c>
      <c r="H29" s="189" t="s">
        <v>364</v>
      </c>
      <c r="I29" s="32"/>
      <c r="J29" s="192">
        <v>46000</v>
      </c>
      <c r="L29" s="206">
        <f t="shared" si="0"/>
        <v>46000</v>
      </c>
      <c r="M29" s="204">
        <v>1</v>
      </c>
      <c r="N29" s="204">
        <f t="shared" si="1"/>
        <v>46000</v>
      </c>
      <c r="O29" s="204">
        <f t="shared" si="2"/>
        <v>644000</v>
      </c>
      <c r="P29" s="208">
        <v>1.5</v>
      </c>
      <c r="Q29" s="48">
        <f t="shared" si="3"/>
        <v>69000</v>
      </c>
      <c r="R29" s="48">
        <f t="shared" si="4"/>
        <v>966000</v>
      </c>
      <c r="S29" s="209" t="s">
        <v>284</v>
      </c>
    </row>
    <row r="30" spans="1:20" ht="21" x14ac:dyDescent="0.2">
      <c r="A30" s="75">
        <v>24</v>
      </c>
      <c r="B30" s="45" t="s">
        <v>222</v>
      </c>
      <c r="C30" s="76" t="s">
        <v>126</v>
      </c>
      <c r="D30" s="82" t="s">
        <v>223</v>
      </c>
      <c r="E30" s="278" t="s">
        <v>365</v>
      </c>
      <c r="F30" s="82" t="s">
        <v>0</v>
      </c>
      <c r="G30" s="76">
        <v>2</v>
      </c>
      <c r="H30" s="189" t="s">
        <v>366</v>
      </c>
      <c r="I30" s="32"/>
      <c r="J30" s="192">
        <v>16000</v>
      </c>
      <c r="L30" s="206">
        <f t="shared" si="0"/>
        <v>16000</v>
      </c>
      <c r="M30" s="204">
        <v>1</v>
      </c>
      <c r="N30" s="204">
        <f t="shared" si="1"/>
        <v>16000</v>
      </c>
      <c r="O30" s="204">
        <f t="shared" si="2"/>
        <v>32000</v>
      </c>
      <c r="P30" s="208">
        <v>1.5</v>
      </c>
      <c r="Q30" s="48">
        <f t="shared" si="3"/>
        <v>24000</v>
      </c>
      <c r="R30" s="48">
        <f t="shared" si="4"/>
        <v>48000</v>
      </c>
      <c r="S30" s="209" t="s">
        <v>284</v>
      </c>
    </row>
    <row r="31" spans="1:20" ht="21" x14ac:dyDescent="0.2">
      <c r="A31" s="75">
        <v>25</v>
      </c>
      <c r="B31" s="98" t="s">
        <v>210</v>
      </c>
      <c r="C31" s="76" t="s">
        <v>89</v>
      </c>
      <c r="D31" s="99" t="s">
        <v>101</v>
      </c>
      <c r="E31" s="278" t="s">
        <v>367</v>
      </c>
      <c r="F31" s="178" t="s">
        <v>0</v>
      </c>
      <c r="G31" s="75">
        <v>100</v>
      </c>
      <c r="H31" s="170" t="s">
        <v>368</v>
      </c>
      <c r="I31" s="32" t="s">
        <v>442</v>
      </c>
      <c r="J31" s="192">
        <v>7</v>
      </c>
      <c r="L31" s="204">
        <f t="shared" si="0"/>
        <v>7</v>
      </c>
      <c r="M31" s="204">
        <v>12500</v>
      </c>
      <c r="N31" s="204">
        <f t="shared" si="1"/>
        <v>87500</v>
      </c>
      <c r="O31" s="204">
        <f t="shared" si="2"/>
        <v>8750000</v>
      </c>
      <c r="P31" s="208">
        <v>1.5</v>
      </c>
      <c r="Q31" s="48">
        <f t="shared" si="3"/>
        <v>131250</v>
      </c>
      <c r="R31" s="48">
        <f t="shared" si="4"/>
        <v>13125000</v>
      </c>
      <c r="S31" s="209" t="s">
        <v>284</v>
      </c>
    </row>
    <row r="32" spans="1:20" ht="21" x14ac:dyDescent="0.2">
      <c r="A32" s="75">
        <v>26</v>
      </c>
      <c r="B32" s="84" t="s">
        <v>106</v>
      </c>
      <c r="C32" s="76" t="s">
        <v>89</v>
      </c>
      <c r="D32" s="99" t="s">
        <v>96</v>
      </c>
      <c r="E32" s="278" t="s">
        <v>370</v>
      </c>
      <c r="F32" s="76" t="s">
        <v>0</v>
      </c>
      <c r="G32" s="76">
        <v>13</v>
      </c>
      <c r="H32" s="170" t="s">
        <v>369</v>
      </c>
      <c r="I32" s="32" t="s">
        <v>443</v>
      </c>
      <c r="J32" s="192">
        <v>52</v>
      </c>
      <c r="L32" s="204">
        <f t="shared" si="0"/>
        <v>52</v>
      </c>
      <c r="M32" s="204">
        <v>12500</v>
      </c>
      <c r="N32" s="204">
        <f t="shared" si="1"/>
        <v>650000</v>
      </c>
      <c r="O32" s="204">
        <f t="shared" si="2"/>
        <v>8450000</v>
      </c>
      <c r="P32" s="208">
        <v>1.5</v>
      </c>
      <c r="Q32" s="48">
        <f t="shared" si="3"/>
        <v>975000</v>
      </c>
      <c r="R32" s="48">
        <f t="shared" si="4"/>
        <v>12675000</v>
      </c>
      <c r="S32" s="209" t="s">
        <v>284</v>
      </c>
    </row>
    <row r="33" spans="1:21" ht="21" x14ac:dyDescent="0.2">
      <c r="A33" s="75">
        <v>27</v>
      </c>
      <c r="B33" s="84" t="s">
        <v>97</v>
      </c>
      <c r="C33" s="76" t="s">
        <v>85</v>
      </c>
      <c r="D33" s="76">
        <v>592940</v>
      </c>
      <c r="E33" s="278" t="s">
        <v>371</v>
      </c>
      <c r="F33" s="76" t="s">
        <v>0</v>
      </c>
      <c r="G33" s="76">
        <v>12</v>
      </c>
      <c r="H33" s="188">
        <v>30000</v>
      </c>
      <c r="I33" s="32"/>
      <c r="J33" s="192">
        <v>30000</v>
      </c>
      <c r="L33" s="206">
        <f t="shared" si="0"/>
        <v>30000</v>
      </c>
      <c r="M33" s="204">
        <v>1</v>
      </c>
      <c r="N33" s="204">
        <f t="shared" si="1"/>
        <v>30000</v>
      </c>
      <c r="O33" s="204">
        <f t="shared" si="2"/>
        <v>360000</v>
      </c>
      <c r="P33" s="208">
        <v>1.5</v>
      </c>
      <c r="Q33" s="48">
        <f t="shared" si="3"/>
        <v>45000</v>
      </c>
      <c r="R33" s="48">
        <f t="shared" si="4"/>
        <v>540000</v>
      </c>
      <c r="S33" s="209" t="s">
        <v>284</v>
      </c>
    </row>
    <row r="34" spans="1:21" ht="21" x14ac:dyDescent="0.2">
      <c r="A34" s="75">
        <v>28</v>
      </c>
      <c r="B34" s="84" t="s">
        <v>144</v>
      </c>
      <c r="C34" s="76" t="s">
        <v>105</v>
      </c>
      <c r="D34" s="76" t="s">
        <v>145</v>
      </c>
      <c r="E34" s="278" t="s">
        <v>145</v>
      </c>
      <c r="F34" s="76" t="s">
        <v>0</v>
      </c>
      <c r="G34" s="76">
        <v>3</v>
      </c>
      <c r="H34" s="189" t="s">
        <v>372</v>
      </c>
      <c r="I34" s="32"/>
      <c r="J34" s="192">
        <v>612000</v>
      </c>
      <c r="L34" s="206">
        <f t="shared" si="0"/>
        <v>612000</v>
      </c>
      <c r="M34" s="204">
        <v>1</v>
      </c>
      <c r="N34" s="204">
        <f t="shared" si="1"/>
        <v>612000</v>
      </c>
      <c r="O34" s="204">
        <f t="shared" si="2"/>
        <v>1836000</v>
      </c>
      <c r="P34" s="208">
        <v>1.5</v>
      </c>
      <c r="Q34" s="48">
        <f t="shared" si="3"/>
        <v>918000</v>
      </c>
      <c r="R34" s="48">
        <f t="shared" si="4"/>
        <v>2754000</v>
      </c>
      <c r="S34" s="209" t="s">
        <v>284</v>
      </c>
    </row>
    <row r="35" spans="1:21" x14ac:dyDescent="0.2">
      <c r="A35" s="75">
        <v>29</v>
      </c>
      <c r="B35" s="45" t="s">
        <v>98</v>
      </c>
      <c r="C35" s="76" t="s">
        <v>85</v>
      </c>
      <c r="D35" s="82">
        <v>574842</v>
      </c>
      <c r="E35" s="278" t="s">
        <v>373</v>
      </c>
      <c r="F35" s="82" t="s">
        <v>0</v>
      </c>
      <c r="G35" s="76">
        <v>12</v>
      </c>
      <c r="H35" s="170" t="s">
        <v>374</v>
      </c>
      <c r="I35" s="32"/>
      <c r="J35" s="192">
        <v>11</v>
      </c>
      <c r="L35" s="204">
        <f t="shared" si="0"/>
        <v>11</v>
      </c>
      <c r="M35" s="204">
        <v>12500</v>
      </c>
      <c r="N35" s="204">
        <f t="shared" si="1"/>
        <v>137500</v>
      </c>
      <c r="O35" s="204">
        <f t="shared" si="2"/>
        <v>1650000</v>
      </c>
      <c r="P35" s="208">
        <v>1.5</v>
      </c>
      <c r="Q35" s="48">
        <f t="shared" si="3"/>
        <v>206250</v>
      </c>
      <c r="R35" s="48">
        <f t="shared" si="4"/>
        <v>2475000</v>
      </c>
      <c r="S35" s="209" t="s">
        <v>284</v>
      </c>
    </row>
    <row r="36" spans="1:21" x14ac:dyDescent="0.2">
      <c r="A36" s="75">
        <v>30</v>
      </c>
      <c r="B36" s="45" t="s">
        <v>99</v>
      </c>
      <c r="C36" s="76" t="s">
        <v>85</v>
      </c>
      <c r="D36" s="82">
        <v>573764</v>
      </c>
      <c r="E36" s="278" t="s">
        <v>376</v>
      </c>
      <c r="F36" s="82" t="s">
        <v>0</v>
      </c>
      <c r="G36" s="76">
        <v>12</v>
      </c>
      <c r="H36" s="170" t="s">
        <v>375</v>
      </c>
      <c r="I36" s="32"/>
      <c r="J36" s="192">
        <v>37</v>
      </c>
      <c r="L36" s="204">
        <f t="shared" si="0"/>
        <v>37</v>
      </c>
      <c r="M36" s="204">
        <v>12500</v>
      </c>
      <c r="N36" s="204">
        <f t="shared" si="1"/>
        <v>462500</v>
      </c>
      <c r="O36" s="204">
        <f t="shared" si="2"/>
        <v>5550000</v>
      </c>
      <c r="P36" s="208">
        <v>1.5</v>
      </c>
      <c r="Q36" s="48">
        <f t="shared" si="3"/>
        <v>693750</v>
      </c>
      <c r="R36" s="48">
        <f t="shared" si="4"/>
        <v>8325000</v>
      </c>
      <c r="S36" s="209" t="s">
        <v>284</v>
      </c>
    </row>
    <row r="37" spans="1:21" ht="21" x14ac:dyDescent="0.2">
      <c r="A37" s="75">
        <v>31</v>
      </c>
      <c r="B37" s="45" t="s">
        <v>100</v>
      </c>
      <c r="C37" s="76" t="s">
        <v>85</v>
      </c>
      <c r="D37" s="82">
        <v>425010</v>
      </c>
      <c r="E37" s="278" t="s">
        <v>377</v>
      </c>
      <c r="F37" s="82" t="s">
        <v>0</v>
      </c>
      <c r="G37" s="76">
        <v>12</v>
      </c>
      <c r="H37" s="189" t="s">
        <v>380</v>
      </c>
      <c r="I37" s="32"/>
      <c r="J37" s="192">
        <v>255000</v>
      </c>
      <c r="L37" s="206">
        <f t="shared" si="0"/>
        <v>255000</v>
      </c>
      <c r="M37" s="204">
        <v>1</v>
      </c>
      <c r="N37" s="204">
        <f t="shared" si="1"/>
        <v>255000</v>
      </c>
      <c r="O37" s="204">
        <f t="shared" si="2"/>
        <v>3060000</v>
      </c>
      <c r="P37" s="208">
        <v>1.5</v>
      </c>
      <c r="Q37" s="48">
        <f t="shared" si="3"/>
        <v>382500</v>
      </c>
      <c r="R37" s="48">
        <f t="shared" si="4"/>
        <v>4590000</v>
      </c>
      <c r="S37" s="209" t="s">
        <v>284</v>
      </c>
    </row>
    <row r="38" spans="1:21" ht="31.5" x14ac:dyDescent="0.2">
      <c r="A38" s="75">
        <v>32</v>
      </c>
      <c r="B38" s="45" t="s">
        <v>146</v>
      </c>
      <c r="C38" s="76" t="s">
        <v>89</v>
      </c>
      <c r="D38" s="82" t="s">
        <v>147</v>
      </c>
      <c r="E38" s="278" t="s">
        <v>378</v>
      </c>
      <c r="F38" s="82" t="s">
        <v>0</v>
      </c>
      <c r="G38" s="76">
        <v>3</v>
      </c>
      <c r="H38" s="170" t="s">
        <v>379</v>
      </c>
      <c r="I38" s="32" t="s">
        <v>445</v>
      </c>
      <c r="J38" s="192">
        <v>30</v>
      </c>
      <c r="L38" s="204">
        <f t="shared" si="0"/>
        <v>30</v>
      </c>
      <c r="M38" s="204">
        <v>12500</v>
      </c>
      <c r="N38" s="204">
        <f t="shared" si="1"/>
        <v>375000</v>
      </c>
      <c r="O38" s="204">
        <f t="shared" si="2"/>
        <v>1125000</v>
      </c>
      <c r="P38" s="208">
        <v>1.5</v>
      </c>
      <c r="Q38" s="48">
        <f t="shared" si="3"/>
        <v>562500</v>
      </c>
      <c r="R38" s="48">
        <f t="shared" si="4"/>
        <v>1687500</v>
      </c>
      <c r="S38" s="209" t="s">
        <v>284</v>
      </c>
    </row>
    <row r="39" spans="1:21" ht="21" x14ac:dyDescent="0.2">
      <c r="A39" s="75">
        <v>33</v>
      </c>
      <c r="B39" s="84" t="s">
        <v>109</v>
      </c>
      <c r="C39" s="76" t="s">
        <v>110</v>
      </c>
      <c r="D39" s="99" t="s">
        <v>111</v>
      </c>
      <c r="E39" s="278" t="s">
        <v>381</v>
      </c>
      <c r="F39" s="76" t="s">
        <v>0</v>
      </c>
      <c r="G39" s="75">
        <v>12</v>
      </c>
      <c r="H39" s="170" t="s">
        <v>382</v>
      </c>
      <c r="I39" s="32" t="s">
        <v>444</v>
      </c>
      <c r="J39" s="192">
        <v>715000</v>
      </c>
      <c r="L39" s="206">
        <f t="shared" si="0"/>
        <v>715000</v>
      </c>
      <c r="M39" s="206">
        <v>1</v>
      </c>
      <c r="N39" s="204">
        <f t="shared" si="1"/>
        <v>715000</v>
      </c>
      <c r="O39" s="204">
        <f t="shared" si="2"/>
        <v>8580000</v>
      </c>
      <c r="P39" s="208">
        <v>1.5</v>
      </c>
      <c r="Q39" s="48">
        <f t="shared" si="3"/>
        <v>1072500</v>
      </c>
      <c r="R39" s="48">
        <f t="shared" si="4"/>
        <v>12870000</v>
      </c>
      <c r="S39" s="209" t="s">
        <v>284</v>
      </c>
    </row>
    <row r="40" spans="1:21" ht="52.5" x14ac:dyDescent="0.2">
      <c r="A40" s="75">
        <v>34</v>
      </c>
      <c r="B40" s="84" t="s">
        <v>112</v>
      </c>
      <c r="C40" s="76" t="s">
        <v>116</v>
      </c>
      <c r="D40" s="76" t="s">
        <v>117</v>
      </c>
      <c r="E40" s="278" t="s">
        <v>383</v>
      </c>
      <c r="F40" s="76" t="s">
        <v>0</v>
      </c>
      <c r="G40" s="75">
        <v>12</v>
      </c>
      <c r="H40" s="176" t="s">
        <v>419</v>
      </c>
      <c r="I40" s="32" t="s">
        <v>446</v>
      </c>
      <c r="J40" s="192">
        <v>388</v>
      </c>
      <c r="K40" s="207"/>
      <c r="L40" s="204">
        <f t="shared" si="0"/>
        <v>388</v>
      </c>
      <c r="M40" s="204">
        <v>12500</v>
      </c>
      <c r="N40" s="204">
        <f t="shared" si="1"/>
        <v>4850000</v>
      </c>
      <c r="O40" s="204">
        <f t="shared" si="2"/>
        <v>58200000</v>
      </c>
      <c r="P40" s="208">
        <v>1.5</v>
      </c>
      <c r="Q40" s="48">
        <f t="shared" si="3"/>
        <v>7275000</v>
      </c>
      <c r="R40" s="48">
        <f t="shared" si="4"/>
        <v>87300000</v>
      </c>
      <c r="S40" s="209" t="s">
        <v>284</v>
      </c>
      <c r="T40" s="207"/>
      <c r="U40" s="185" t="s">
        <v>310</v>
      </c>
    </row>
    <row r="41" spans="1:21" ht="76.5" x14ac:dyDescent="0.2">
      <c r="A41" s="75">
        <v>35</v>
      </c>
      <c r="B41" s="84" t="s">
        <v>201</v>
      </c>
      <c r="C41" s="76" t="s">
        <v>149</v>
      </c>
      <c r="D41" s="76">
        <v>1241420000</v>
      </c>
      <c r="E41" s="278" t="s">
        <v>385</v>
      </c>
      <c r="F41" s="76" t="s">
        <v>0</v>
      </c>
      <c r="G41" s="75">
        <v>6</v>
      </c>
      <c r="H41" s="32" t="s">
        <v>386</v>
      </c>
      <c r="I41" s="32" t="s">
        <v>447</v>
      </c>
      <c r="J41" s="192">
        <v>837</v>
      </c>
      <c r="L41" s="204">
        <f t="shared" si="0"/>
        <v>837</v>
      </c>
      <c r="M41" s="204">
        <v>12500</v>
      </c>
      <c r="N41" s="204">
        <f t="shared" si="1"/>
        <v>10462500</v>
      </c>
      <c r="O41" s="204">
        <f t="shared" si="2"/>
        <v>62775000</v>
      </c>
      <c r="P41" s="208">
        <v>1.5</v>
      </c>
      <c r="Q41" s="48">
        <f t="shared" si="3"/>
        <v>15693750</v>
      </c>
      <c r="R41" s="48">
        <f t="shared" si="4"/>
        <v>94162500</v>
      </c>
      <c r="S41" s="209" t="s">
        <v>465</v>
      </c>
      <c r="T41" s="31" t="s">
        <v>431</v>
      </c>
      <c r="U41" s="31" t="s">
        <v>311</v>
      </c>
    </row>
    <row r="42" spans="1:21" ht="63" x14ac:dyDescent="0.2">
      <c r="A42" s="75">
        <v>36</v>
      </c>
      <c r="B42" s="84" t="s">
        <v>224</v>
      </c>
      <c r="C42" s="76" t="s">
        <v>149</v>
      </c>
      <c r="D42" s="76">
        <v>2682270000</v>
      </c>
      <c r="E42" s="278" t="s">
        <v>387</v>
      </c>
      <c r="F42" s="76" t="s">
        <v>0</v>
      </c>
      <c r="G42" s="75">
        <v>10</v>
      </c>
      <c r="H42" s="32" t="s">
        <v>388</v>
      </c>
      <c r="I42" s="32" t="s">
        <v>448</v>
      </c>
      <c r="J42" s="192">
        <v>452</v>
      </c>
      <c r="L42" s="204">
        <f t="shared" si="0"/>
        <v>452</v>
      </c>
      <c r="M42" s="204">
        <v>12500</v>
      </c>
      <c r="N42" s="204">
        <f t="shared" si="1"/>
        <v>5650000</v>
      </c>
      <c r="O42" s="204">
        <f t="shared" si="2"/>
        <v>56500000</v>
      </c>
      <c r="P42" s="208">
        <v>1.5</v>
      </c>
      <c r="Q42" s="48">
        <f t="shared" si="3"/>
        <v>8475000</v>
      </c>
      <c r="R42" s="48">
        <f t="shared" si="4"/>
        <v>84750000</v>
      </c>
      <c r="S42" s="209" t="s">
        <v>459</v>
      </c>
      <c r="T42" s="31" t="s">
        <v>441</v>
      </c>
      <c r="U42" s="31" t="s">
        <v>312</v>
      </c>
    </row>
    <row r="43" spans="1:21" ht="73.5" x14ac:dyDescent="0.2">
      <c r="A43" s="75">
        <v>37</v>
      </c>
      <c r="B43" s="84" t="s">
        <v>202</v>
      </c>
      <c r="C43" s="76" t="s">
        <v>149</v>
      </c>
      <c r="D43" s="99" t="s">
        <v>225</v>
      </c>
      <c r="E43" s="278" t="s">
        <v>384</v>
      </c>
      <c r="F43" s="75" t="s">
        <v>0</v>
      </c>
      <c r="G43" s="75">
        <v>6</v>
      </c>
      <c r="H43" s="176" t="s">
        <v>420</v>
      </c>
      <c r="I43" s="32" t="s">
        <v>449</v>
      </c>
      <c r="J43" s="192">
        <v>90</v>
      </c>
      <c r="L43" s="204">
        <f t="shared" si="0"/>
        <v>90</v>
      </c>
      <c r="M43" s="204">
        <v>12500</v>
      </c>
      <c r="N43" s="204">
        <f t="shared" si="1"/>
        <v>1125000</v>
      </c>
      <c r="O43" s="204">
        <f t="shared" si="2"/>
        <v>6750000</v>
      </c>
      <c r="P43" s="208">
        <v>1.5</v>
      </c>
      <c r="Q43" s="48">
        <f t="shared" si="3"/>
        <v>1687500</v>
      </c>
      <c r="R43" s="48">
        <f t="shared" si="4"/>
        <v>10125000</v>
      </c>
      <c r="S43" s="209" t="s">
        <v>462</v>
      </c>
      <c r="T43" s="31" t="s">
        <v>432</v>
      </c>
      <c r="U43" s="31" t="s">
        <v>313</v>
      </c>
    </row>
    <row r="44" spans="1:21" ht="25.5" x14ac:dyDescent="0.2">
      <c r="A44" s="75">
        <v>38</v>
      </c>
      <c r="B44" s="45" t="s">
        <v>118</v>
      </c>
      <c r="C44" s="76" t="s">
        <v>6</v>
      </c>
      <c r="D44" s="99" t="s">
        <v>121</v>
      </c>
      <c r="E44" s="278" t="s">
        <v>389</v>
      </c>
      <c r="F44" s="76" t="s">
        <v>216</v>
      </c>
      <c r="G44" s="75">
        <v>1</v>
      </c>
      <c r="H44" s="32" t="s">
        <v>390</v>
      </c>
      <c r="I44" s="32" t="s">
        <v>450</v>
      </c>
      <c r="J44" s="192">
        <v>88</v>
      </c>
      <c r="K44" s="207"/>
      <c r="L44" s="204">
        <f t="shared" si="0"/>
        <v>88</v>
      </c>
      <c r="M44" s="204">
        <v>12500</v>
      </c>
      <c r="N44" s="204">
        <f t="shared" si="1"/>
        <v>1100000</v>
      </c>
      <c r="O44" s="204">
        <f t="shared" si="2"/>
        <v>1100000</v>
      </c>
      <c r="P44" s="208">
        <v>1.5</v>
      </c>
      <c r="Q44" s="48">
        <f t="shared" si="3"/>
        <v>1650000</v>
      </c>
      <c r="R44" s="48">
        <f t="shared" si="4"/>
        <v>1650000</v>
      </c>
      <c r="S44" s="209" t="s">
        <v>460</v>
      </c>
      <c r="T44" s="31" t="s">
        <v>433</v>
      </c>
      <c r="U44" s="31" t="s">
        <v>314</v>
      </c>
    </row>
    <row r="45" spans="1:21" ht="25.5" x14ac:dyDescent="0.2">
      <c r="A45" s="75">
        <v>39</v>
      </c>
      <c r="B45" s="45" t="s">
        <v>119</v>
      </c>
      <c r="C45" s="76" t="s">
        <v>6</v>
      </c>
      <c r="D45" s="99" t="s">
        <v>122</v>
      </c>
      <c r="E45" s="278" t="s">
        <v>391</v>
      </c>
      <c r="F45" s="76" t="s">
        <v>0</v>
      </c>
      <c r="G45" s="75">
        <v>2</v>
      </c>
      <c r="H45" s="176" t="s">
        <v>421</v>
      </c>
      <c r="I45" s="32" t="s">
        <v>451</v>
      </c>
      <c r="J45" s="192">
        <v>129</v>
      </c>
      <c r="L45" s="204">
        <f t="shared" si="0"/>
        <v>129</v>
      </c>
      <c r="M45" s="204">
        <v>12500</v>
      </c>
      <c r="N45" s="204">
        <f t="shared" si="1"/>
        <v>1612500</v>
      </c>
      <c r="O45" s="204">
        <f t="shared" si="2"/>
        <v>3225000</v>
      </c>
      <c r="P45" s="208">
        <v>1.5</v>
      </c>
      <c r="Q45" s="48">
        <f t="shared" si="3"/>
        <v>2418750</v>
      </c>
      <c r="R45" s="48">
        <f t="shared" si="4"/>
        <v>4837500</v>
      </c>
      <c r="S45" s="209" t="s">
        <v>460</v>
      </c>
      <c r="T45" s="31" t="s">
        <v>434</v>
      </c>
      <c r="U45" s="31" t="s">
        <v>315</v>
      </c>
    </row>
    <row r="46" spans="1:21" ht="38.25" x14ac:dyDescent="0.2">
      <c r="A46" s="75">
        <v>40</v>
      </c>
      <c r="B46" s="45" t="s">
        <v>120</v>
      </c>
      <c r="C46" s="76" t="s">
        <v>6</v>
      </c>
      <c r="D46" s="99" t="s">
        <v>123</v>
      </c>
      <c r="E46" s="278" t="s">
        <v>452</v>
      </c>
      <c r="F46" s="75" t="s">
        <v>0</v>
      </c>
      <c r="G46" s="75">
        <v>1</v>
      </c>
      <c r="H46" s="32" t="s">
        <v>392</v>
      </c>
      <c r="I46" s="32" t="s">
        <v>453</v>
      </c>
      <c r="J46" s="192">
        <v>189</v>
      </c>
      <c r="L46" s="204">
        <f t="shared" si="0"/>
        <v>189</v>
      </c>
      <c r="M46" s="204">
        <v>12500</v>
      </c>
      <c r="N46" s="204">
        <f t="shared" si="1"/>
        <v>2362500</v>
      </c>
      <c r="O46" s="204">
        <f t="shared" si="2"/>
        <v>2362500</v>
      </c>
      <c r="P46" s="208">
        <v>1.5</v>
      </c>
      <c r="Q46" s="48">
        <f t="shared" si="3"/>
        <v>3543750</v>
      </c>
      <c r="R46" s="48">
        <f t="shared" si="4"/>
        <v>3543750</v>
      </c>
      <c r="S46" s="209" t="s">
        <v>460</v>
      </c>
      <c r="T46" s="31" t="s">
        <v>435</v>
      </c>
      <c r="U46" s="31" t="s">
        <v>316</v>
      </c>
    </row>
    <row r="47" spans="1:21" ht="25.5" x14ac:dyDescent="0.2">
      <c r="A47" s="75">
        <v>41</v>
      </c>
      <c r="B47" s="98" t="s">
        <v>113</v>
      </c>
      <c r="C47" s="76" t="s">
        <v>6</v>
      </c>
      <c r="D47" s="99" t="s">
        <v>393</v>
      </c>
      <c r="E47" s="278" t="s">
        <v>401</v>
      </c>
      <c r="F47" s="75" t="s">
        <v>0</v>
      </c>
      <c r="G47" s="75">
        <v>30</v>
      </c>
      <c r="H47" s="32" t="s">
        <v>394</v>
      </c>
      <c r="I47" s="32" t="s">
        <v>454</v>
      </c>
      <c r="J47" s="192">
        <v>5</v>
      </c>
      <c r="L47" s="204">
        <f t="shared" si="0"/>
        <v>5</v>
      </c>
      <c r="M47" s="204">
        <v>12500</v>
      </c>
      <c r="N47" s="204">
        <f t="shared" si="1"/>
        <v>62500</v>
      </c>
      <c r="O47" s="204">
        <f t="shared" si="2"/>
        <v>1875000</v>
      </c>
      <c r="P47" s="208">
        <v>1.5</v>
      </c>
      <c r="Q47" s="48">
        <f t="shared" si="3"/>
        <v>93750</v>
      </c>
      <c r="R47" s="48">
        <f t="shared" si="4"/>
        <v>2812500</v>
      </c>
      <c r="S47" s="209" t="s">
        <v>461</v>
      </c>
      <c r="T47" s="31" t="s">
        <v>436</v>
      </c>
      <c r="U47" s="31" t="s">
        <v>317</v>
      </c>
    </row>
    <row r="48" spans="1:21" ht="25.5" x14ac:dyDescent="0.2">
      <c r="A48" s="75">
        <v>42</v>
      </c>
      <c r="B48" s="98" t="s">
        <v>124</v>
      </c>
      <c r="C48" s="76" t="s">
        <v>6</v>
      </c>
      <c r="D48" s="99" t="s">
        <v>395</v>
      </c>
      <c r="E48" s="278" t="s">
        <v>403</v>
      </c>
      <c r="F48" s="75" t="s">
        <v>0</v>
      </c>
      <c r="G48" s="75">
        <v>13</v>
      </c>
      <c r="H48" s="32" t="s">
        <v>402</v>
      </c>
      <c r="I48" s="32" t="s">
        <v>455</v>
      </c>
      <c r="J48" s="192">
        <v>18</v>
      </c>
      <c r="L48" s="204">
        <f t="shared" si="0"/>
        <v>18</v>
      </c>
      <c r="M48" s="204">
        <v>12500</v>
      </c>
      <c r="N48" s="204">
        <f t="shared" si="1"/>
        <v>225000</v>
      </c>
      <c r="O48" s="204">
        <f t="shared" si="2"/>
        <v>2925000</v>
      </c>
      <c r="P48" s="208">
        <v>1.5</v>
      </c>
      <c r="Q48" s="48">
        <f t="shared" si="3"/>
        <v>337500</v>
      </c>
      <c r="R48" s="48">
        <f t="shared" si="4"/>
        <v>4387500</v>
      </c>
      <c r="S48" s="209" t="s">
        <v>461</v>
      </c>
      <c r="T48" s="31" t="s">
        <v>437</v>
      </c>
      <c r="U48" s="31" t="s">
        <v>318</v>
      </c>
    </row>
    <row r="49" spans="1:21" ht="31.5" x14ac:dyDescent="0.2">
      <c r="A49" s="75">
        <v>43</v>
      </c>
      <c r="B49" s="98" t="s">
        <v>114</v>
      </c>
      <c r="C49" s="76" t="s">
        <v>6</v>
      </c>
      <c r="D49" s="99" t="s">
        <v>396</v>
      </c>
      <c r="E49" s="278" t="s">
        <v>404</v>
      </c>
      <c r="F49" s="75" t="s">
        <v>0</v>
      </c>
      <c r="G49" s="75">
        <v>1</v>
      </c>
      <c r="H49" s="32" t="s">
        <v>397</v>
      </c>
      <c r="I49" s="32" t="s">
        <v>456</v>
      </c>
      <c r="J49" s="192">
        <v>48</v>
      </c>
      <c r="L49" s="204">
        <f t="shared" si="0"/>
        <v>48</v>
      </c>
      <c r="M49" s="204">
        <v>12500</v>
      </c>
      <c r="N49" s="204">
        <f t="shared" si="1"/>
        <v>600000</v>
      </c>
      <c r="O49" s="204">
        <f t="shared" si="2"/>
        <v>600000</v>
      </c>
      <c r="P49" s="208">
        <v>1.5</v>
      </c>
      <c r="Q49" s="48">
        <f t="shared" si="3"/>
        <v>900000</v>
      </c>
      <c r="R49" s="48">
        <f t="shared" si="4"/>
        <v>900000</v>
      </c>
      <c r="S49" s="209" t="s">
        <v>461</v>
      </c>
      <c r="T49" s="31" t="s">
        <v>438</v>
      </c>
      <c r="U49" s="31" t="s">
        <v>319</v>
      </c>
    </row>
    <row r="50" spans="1:21" ht="38.25" x14ac:dyDescent="0.2">
      <c r="A50" s="75">
        <v>44</v>
      </c>
      <c r="B50" s="84" t="s">
        <v>115</v>
      </c>
      <c r="C50" s="76" t="s">
        <v>6</v>
      </c>
      <c r="D50" s="99" t="s">
        <v>398</v>
      </c>
      <c r="E50" s="278" t="s">
        <v>400</v>
      </c>
      <c r="F50" s="75" t="s">
        <v>0</v>
      </c>
      <c r="G50" s="75">
        <v>100</v>
      </c>
      <c r="H50" s="32" t="s">
        <v>399</v>
      </c>
      <c r="I50" s="32" t="s">
        <v>456</v>
      </c>
      <c r="J50" s="192">
        <v>47</v>
      </c>
      <c r="L50" s="204">
        <f t="shared" si="0"/>
        <v>47</v>
      </c>
      <c r="M50" s="204">
        <v>12500</v>
      </c>
      <c r="N50" s="204">
        <f t="shared" si="1"/>
        <v>587500</v>
      </c>
      <c r="O50" s="204">
        <f t="shared" si="2"/>
        <v>58750000</v>
      </c>
      <c r="P50" s="208">
        <v>1.5</v>
      </c>
      <c r="Q50" s="48">
        <f t="shared" si="3"/>
        <v>881250</v>
      </c>
      <c r="R50" s="48">
        <f t="shared" si="4"/>
        <v>88125000</v>
      </c>
      <c r="S50" s="209" t="s">
        <v>461</v>
      </c>
      <c r="T50" s="31" t="s">
        <v>439</v>
      </c>
      <c r="U50" s="31" t="s">
        <v>320</v>
      </c>
    </row>
    <row r="51" spans="1:21" ht="63.75" x14ac:dyDescent="0.2">
      <c r="A51" s="93">
        <v>45</v>
      </c>
      <c r="B51" s="216" t="s">
        <v>51</v>
      </c>
      <c r="C51" s="217" t="s">
        <v>6</v>
      </c>
      <c r="D51" s="217">
        <v>8411190000</v>
      </c>
      <c r="E51" s="280" t="s">
        <v>405</v>
      </c>
      <c r="F51" s="93" t="s">
        <v>0</v>
      </c>
      <c r="G51" s="93">
        <v>25</v>
      </c>
      <c r="H51" s="218" t="s">
        <v>406</v>
      </c>
      <c r="I51" s="218" t="s">
        <v>457</v>
      </c>
      <c r="J51" s="219">
        <v>171</v>
      </c>
      <c r="L51" s="204">
        <f t="shared" si="0"/>
        <v>171</v>
      </c>
      <c r="M51" s="204">
        <v>12500</v>
      </c>
      <c r="N51" s="204">
        <f t="shared" si="1"/>
        <v>2137500</v>
      </c>
      <c r="O51" s="204">
        <f t="shared" si="2"/>
        <v>53437500</v>
      </c>
      <c r="P51" s="208">
        <v>1.5</v>
      </c>
      <c r="Q51" s="227">
        <f t="shared" si="3"/>
        <v>3206250</v>
      </c>
      <c r="R51" s="227">
        <f t="shared" si="4"/>
        <v>80156250</v>
      </c>
      <c r="S51" s="220" t="s">
        <v>461</v>
      </c>
      <c r="T51" s="31" t="s">
        <v>440</v>
      </c>
    </row>
    <row r="52" spans="1:21" s="211" customFormat="1" ht="36.75" customHeight="1" x14ac:dyDescent="0.2">
      <c r="A52" s="222"/>
      <c r="B52" s="223" t="s">
        <v>289</v>
      </c>
      <c r="C52" s="223"/>
      <c r="D52" s="223"/>
      <c r="E52" s="281"/>
      <c r="F52" s="223"/>
      <c r="G52" s="223"/>
      <c r="I52" s="212"/>
      <c r="J52" s="224"/>
      <c r="O52" s="225">
        <f>SUM(O7:O51)</f>
        <v>754847750</v>
      </c>
      <c r="P52" s="214"/>
      <c r="Q52" s="214"/>
      <c r="R52" s="213">
        <f>SUM(R7:R51)</f>
        <v>1132271625</v>
      </c>
    </row>
    <row r="53" spans="1:21" x14ac:dyDescent="0.2">
      <c r="A53" s="109"/>
      <c r="B53" s="109"/>
      <c r="C53" s="186"/>
      <c r="D53" s="109"/>
      <c r="E53" s="186"/>
      <c r="F53" s="109"/>
      <c r="G53" s="109"/>
      <c r="P53" s="221"/>
    </row>
    <row r="54" spans="1:21" x14ac:dyDescent="0.2">
      <c r="A54" s="109"/>
      <c r="B54" s="109"/>
      <c r="C54" s="110"/>
      <c r="D54" s="109"/>
      <c r="E54" s="110"/>
      <c r="F54" s="109"/>
      <c r="G54" s="109"/>
    </row>
    <row r="55" spans="1:21" x14ac:dyDescent="0.2">
      <c r="A55" s="109"/>
      <c r="B55" s="109"/>
      <c r="C55" s="110"/>
      <c r="D55" s="109"/>
      <c r="E55" s="110"/>
      <c r="F55" s="109"/>
      <c r="G55" s="109"/>
      <c r="Q55" s="228" t="s">
        <v>458</v>
      </c>
      <c r="R55" s="47">
        <f>0.1*R52</f>
        <v>113227162.5</v>
      </c>
    </row>
    <row r="58" spans="1:21" x14ac:dyDescent="0.2">
      <c r="E58" s="215"/>
      <c r="R58" s="229">
        <f>R52-R55-O52</f>
        <v>264196712.5</v>
      </c>
    </row>
    <row r="62" spans="1:21" ht="13.5" customHeight="1" x14ac:dyDescent="0.2"/>
    <row r="63" spans="1:21" x14ac:dyDescent="0.2">
      <c r="B63" s="187" t="s">
        <v>310</v>
      </c>
    </row>
    <row r="64" spans="1:21" ht="13.5" customHeight="1" x14ac:dyDescent="0.2"/>
    <row r="65" spans="2:3" x14ac:dyDescent="0.2">
      <c r="B65" s="31" t="s">
        <v>311</v>
      </c>
    </row>
    <row r="66" spans="2:3" x14ac:dyDescent="0.2">
      <c r="B66" s="31" t="s">
        <v>312</v>
      </c>
    </row>
    <row r="67" spans="2:3" x14ac:dyDescent="0.2">
      <c r="B67" s="31" t="s">
        <v>313</v>
      </c>
    </row>
    <row r="68" spans="2:3" x14ac:dyDescent="0.2">
      <c r="B68" s="31" t="s">
        <v>314</v>
      </c>
      <c r="C68" s="31">
        <v>71</v>
      </c>
    </row>
    <row r="69" spans="2:3" x14ac:dyDescent="0.2">
      <c r="B69" s="31" t="s">
        <v>315</v>
      </c>
    </row>
    <row r="70" spans="2:3" x14ac:dyDescent="0.2">
      <c r="B70" s="31" t="s">
        <v>316</v>
      </c>
      <c r="C70" s="31">
        <v>129</v>
      </c>
    </row>
    <row r="71" spans="2:3" x14ac:dyDescent="0.2">
      <c r="B71" s="31" t="s">
        <v>317</v>
      </c>
    </row>
    <row r="72" spans="2:3" x14ac:dyDescent="0.2">
      <c r="B72" s="31" t="s">
        <v>318</v>
      </c>
    </row>
    <row r="73" spans="2:3" x14ac:dyDescent="0.2">
      <c r="B73" s="31" t="s">
        <v>319</v>
      </c>
    </row>
    <row r="74" spans="2:3" x14ac:dyDescent="0.2">
      <c r="B74" s="31" t="s">
        <v>320</v>
      </c>
    </row>
    <row r="75" spans="2:3" ht="13.5" customHeight="1" x14ac:dyDescent="0.2"/>
    <row r="76" spans="2:3" ht="13.5" customHeight="1" x14ac:dyDescent="0.2"/>
    <row r="77" spans="2:3" x14ac:dyDescent="0.2">
      <c r="B77" s="187" t="s">
        <v>321</v>
      </c>
    </row>
    <row r="78" spans="2:3" ht="13.5" customHeight="1" x14ac:dyDescent="0.2"/>
    <row r="79" spans="2:3" x14ac:dyDescent="0.2">
      <c r="B79" s="31" t="s">
        <v>322</v>
      </c>
    </row>
    <row r="80" spans="2:3" x14ac:dyDescent="0.2">
      <c r="B80" s="31" t="s">
        <v>323</v>
      </c>
      <c r="C80" s="31" t="s">
        <v>324</v>
      </c>
    </row>
    <row r="81" spans="2:4" x14ac:dyDescent="0.2">
      <c r="B81" s="31" t="s">
        <v>325</v>
      </c>
      <c r="C81" s="184" t="s">
        <v>326</v>
      </c>
      <c r="D81" s="184"/>
    </row>
    <row r="82" spans="2:4" x14ac:dyDescent="0.2">
      <c r="B82" s="31" t="s">
        <v>327</v>
      </c>
      <c r="C82" s="184" t="s">
        <v>328</v>
      </c>
      <c r="D82" s="184"/>
    </row>
    <row r="83" spans="2:4" x14ac:dyDescent="0.2">
      <c r="B83" s="31" t="s">
        <v>329</v>
      </c>
      <c r="C83" s="184" t="s">
        <v>330</v>
      </c>
      <c r="D83" s="184"/>
    </row>
    <row r="84" spans="2:4" x14ac:dyDescent="0.2">
      <c r="B84" s="184" t="s">
        <v>331</v>
      </c>
      <c r="C84" s="184" t="s">
        <v>332</v>
      </c>
      <c r="D84" s="184"/>
    </row>
    <row r="85" spans="2:4" x14ac:dyDescent="0.2">
      <c r="B85" s="184" t="s">
        <v>333</v>
      </c>
      <c r="C85" s="31" t="s">
        <v>334</v>
      </c>
    </row>
    <row r="86" spans="2:4" x14ac:dyDescent="0.2">
      <c r="B86" s="184" t="s">
        <v>335</v>
      </c>
      <c r="C86" s="31" t="s">
        <v>336</v>
      </c>
    </row>
    <row r="87" spans="2:4" x14ac:dyDescent="0.2">
      <c r="B87" s="184" t="s">
        <v>337</v>
      </c>
      <c r="C87" s="31" t="s">
        <v>338</v>
      </c>
    </row>
    <row r="88" spans="2:4" x14ac:dyDescent="0.2">
      <c r="B88" s="184" t="s">
        <v>339</v>
      </c>
      <c r="C88" s="31" t="s">
        <v>329</v>
      </c>
    </row>
    <row r="89" spans="2:4" x14ac:dyDescent="0.2">
      <c r="B89" s="184" t="s">
        <v>340</v>
      </c>
    </row>
    <row r="90" spans="2:4" x14ac:dyDescent="0.2">
      <c r="B90" s="31" t="s">
        <v>341</v>
      </c>
    </row>
    <row r="91" spans="2:4" x14ac:dyDescent="0.2">
      <c r="B91" s="31" t="s">
        <v>342</v>
      </c>
    </row>
    <row r="92" spans="2:4" x14ac:dyDescent="0.2">
      <c r="B92" s="31" t="s">
        <v>343</v>
      </c>
    </row>
    <row r="93" spans="2:4" x14ac:dyDescent="0.2">
      <c r="B93" s="31" t="s">
        <v>344</v>
      </c>
    </row>
    <row r="94" spans="2:4" x14ac:dyDescent="0.2">
      <c r="B94" s="31" t="s">
        <v>329</v>
      </c>
    </row>
    <row r="95" spans="2:4" x14ac:dyDescent="0.2">
      <c r="B95" s="31" t="s">
        <v>345</v>
      </c>
    </row>
    <row r="96" spans="2:4" x14ac:dyDescent="0.2">
      <c r="B96" s="31" t="s">
        <v>346</v>
      </c>
    </row>
    <row r="97" ht="13.5" customHeight="1" x14ac:dyDescent="0.2"/>
  </sheetData>
  <mergeCells count="3">
    <mergeCell ref="D1:G1"/>
    <mergeCell ref="A2:G2"/>
    <mergeCell ref="A5:B5"/>
  </mergeCells>
  <pageMargins left="0.25" right="0.25" top="0.75" bottom="0.75" header="0.3" footer="0.3"/>
  <pageSetup paperSize="9" scale="50" fitToHeight="0" orientation="landscape"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2.75" x14ac:dyDescent="0.2"/>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56"/>
  <sheetViews>
    <sheetView topLeftCell="G4" zoomScale="85" zoomScaleNormal="85" workbookViewId="0">
      <selection activeCell="R24" sqref="R24"/>
    </sheetView>
  </sheetViews>
  <sheetFormatPr defaultRowHeight="12.75" x14ac:dyDescent="0.2"/>
  <cols>
    <col min="1" max="1" width="4.28515625" customWidth="1"/>
    <col min="2" max="2" width="47.28515625" customWidth="1"/>
    <col min="3" max="3" width="19.42578125" customWidth="1"/>
    <col min="4" max="4" width="23.5703125" customWidth="1"/>
    <col min="5" max="5" width="33.140625" style="19" customWidth="1"/>
    <col min="6" max="6" width="49.42578125" style="27" customWidth="1"/>
    <col min="7" max="7" width="6.7109375" customWidth="1"/>
    <col min="8" max="8" width="5.28515625" bestFit="1" customWidth="1"/>
    <col min="9" max="9" width="31.7109375" style="36" customWidth="1"/>
    <col min="10" max="10" width="9.140625" style="46"/>
    <col min="11" max="11" width="13.42578125" style="50" bestFit="1" customWidth="1"/>
    <col min="12" max="12" width="15.5703125" style="47" customWidth="1"/>
    <col min="13" max="13" width="22.85546875" style="47" bestFit="1" customWidth="1"/>
    <col min="14" max="14" width="17" style="47" bestFit="1" customWidth="1"/>
    <col min="15" max="15" width="9.140625" style="52"/>
    <col min="16" max="16" width="15.42578125" style="60" bestFit="1" customWidth="1"/>
    <col min="17" max="17" width="17" style="60" bestFit="1" customWidth="1"/>
    <col min="18" max="18" width="17.5703125" style="56" customWidth="1"/>
  </cols>
  <sheetData>
    <row r="1" spans="1:18" ht="84.4" customHeight="1" x14ac:dyDescent="0.2">
      <c r="A1" s="1"/>
      <c r="B1" s="1"/>
      <c r="C1" s="1"/>
      <c r="D1" s="243"/>
      <c r="E1" s="243"/>
      <c r="F1" s="243"/>
      <c r="G1" s="243"/>
      <c r="H1" s="243"/>
    </row>
    <row r="2" spans="1:18" ht="15" x14ac:dyDescent="0.2">
      <c r="A2" s="244"/>
      <c r="B2" s="244"/>
      <c r="C2" s="244"/>
      <c r="D2" s="244"/>
      <c r="E2" s="244"/>
      <c r="F2" s="244"/>
      <c r="G2" s="244"/>
      <c r="H2" s="244"/>
      <c r="I2" s="37"/>
    </row>
    <row r="3" spans="1:18" x14ac:dyDescent="0.2">
      <c r="A3" s="1"/>
      <c r="B3" s="1"/>
      <c r="C3" s="1"/>
      <c r="D3" s="1"/>
      <c r="E3" s="5"/>
      <c r="F3" s="3"/>
      <c r="G3" s="1"/>
      <c r="H3" s="1"/>
      <c r="I3" s="38"/>
    </row>
    <row r="4" spans="1:18" x14ac:dyDescent="0.2">
      <c r="A4" s="2"/>
      <c r="B4" s="1"/>
      <c r="C4" s="3"/>
      <c r="D4" s="3"/>
      <c r="E4" s="5"/>
      <c r="F4" s="3"/>
      <c r="G4" s="1"/>
      <c r="H4" s="1"/>
      <c r="I4" s="38"/>
    </row>
    <row r="5" spans="1:18" x14ac:dyDescent="0.2">
      <c r="A5" s="4"/>
      <c r="B5" s="1"/>
      <c r="C5" s="5"/>
      <c r="D5" s="3"/>
      <c r="E5" s="5"/>
      <c r="F5" s="3"/>
      <c r="G5" s="1"/>
      <c r="H5" s="1"/>
      <c r="I5" s="38"/>
    </row>
    <row r="6" spans="1:18" ht="75" customHeight="1" x14ac:dyDescent="0.2">
      <c r="A6" s="112"/>
      <c r="B6" s="113" t="s">
        <v>290</v>
      </c>
      <c r="C6" s="114"/>
      <c r="D6" s="3"/>
      <c r="E6" s="5"/>
      <c r="F6" s="3"/>
      <c r="G6" s="1"/>
      <c r="H6" s="1"/>
      <c r="I6" s="38"/>
    </row>
    <row r="7" spans="1:18" s="73" customFormat="1" ht="33" customHeight="1" x14ac:dyDescent="0.2">
      <c r="A7" s="261" t="s">
        <v>1</v>
      </c>
      <c r="B7" s="262" t="s">
        <v>2</v>
      </c>
      <c r="C7" s="263" t="s">
        <v>80</v>
      </c>
      <c r="D7" s="262" t="s">
        <v>81</v>
      </c>
      <c r="E7" s="71"/>
      <c r="F7" s="258" t="s">
        <v>231</v>
      </c>
      <c r="G7" s="262" t="s">
        <v>3</v>
      </c>
      <c r="H7" s="260" t="s">
        <v>68</v>
      </c>
      <c r="I7" s="70"/>
      <c r="J7" s="69" t="s">
        <v>266</v>
      </c>
      <c r="K7" s="72"/>
      <c r="L7" s="72"/>
      <c r="M7" s="72"/>
      <c r="N7" s="72"/>
      <c r="O7" s="70" t="s">
        <v>283</v>
      </c>
      <c r="P7" s="254" t="s">
        <v>287</v>
      </c>
      <c r="Q7" s="254" t="s">
        <v>288</v>
      </c>
      <c r="R7" s="256" t="s">
        <v>286</v>
      </c>
    </row>
    <row r="8" spans="1:18" s="73" customFormat="1" ht="26.25" customHeight="1" x14ac:dyDescent="0.2">
      <c r="A8" s="261"/>
      <c r="B8" s="262"/>
      <c r="C8" s="264"/>
      <c r="D8" s="262"/>
      <c r="E8" s="74"/>
      <c r="F8" s="259"/>
      <c r="G8" s="262"/>
      <c r="H8" s="260"/>
      <c r="I8" s="70"/>
      <c r="J8" s="69"/>
      <c r="K8" s="72"/>
      <c r="L8" s="72"/>
      <c r="M8" s="72"/>
      <c r="N8" s="72"/>
      <c r="O8" s="70"/>
      <c r="P8" s="255"/>
      <c r="Q8" s="255"/>
      <c r="R8" s="257"/>
    </row>
    <row r="9" spans="1:18" s="31" customFormat="1" ht="85.5" customHeight="1" x14ac:dyDescent="0.2">
      <c r="A9" s="75">
        <v>1</v>
      </c>
      <c r="B9" s="45" t="s">
        <v>206</v>
      </c>
      <c r="C9" s="76" t="s">
        <v>207</v>
      </c>
      <c r="D9" s="76" t="s">
        <v>208</v>
      </c>
      <c r="F9" s="77" t="s">
        <v>229</v>
      </c>
      <c r="G9" s="75" t="s">
        <v>0</v>
      </c>
      <c r="H9" s="78">
        <v>5</v>
      </c>
      <c r="I9" s="39" t="s">
        <v>230</v>
      </c>
      <c r="J9" s="79"/>
      <c r="K9" s="51"/>
      <c r="L9" s="48">
        <v>367000</v>
      </c>
      <c r="M9" s="48">
        <f>L9+K9</f>
        <v>367000</v>
      </c>
      <c r="N9" s="48">
        <f>M9*H9</f>
        <v>1835000</v>
      </c>
      <c r="O9" s="53">
        <v>1.3</v>
      </c>
      <c r="P9" s="61">
        <f>O9*M9</f>
        <v>477100</v>
      </c>
      <c r="Q9" s="61">
        <f>P9*H9</f>
        <v>2385500</v>
      </c>
      <c r="R9" s="58" t="s">
        <v>284</v>
      </c>
    </row>
    <row r="10" spans="1:18" s="31" customFormat="1" ht="89.25" customHeight="1" x14ac:dyDescent="0.2">
      <c r="A10" s="75">
        <v>2</v>
      </c>
      <c r="B10" s="45" t="s">
        <v>204</v>
      </c>
      <c r="C10" s="76" t="s">
        <v>105</v>
      </c>
      <c r="D10" s="76" t="s">
        <v>205</v>
      </c>
      <c r="E10" s="20"/>
      <c r="F10" s="77" t="s">
        <v>256</v>
      </c>
      <c r="G10" s="75" t="s">
        <v>203</v>
      </c>
      <c r="H10" s="78">
        <v>18</v>
      </c>
      <c r="I10" s="23" t="s">
        <v>235</v>
      </c>
      <c r="J10" s="79"/>
      <c r="K10" s="51"/>
      <c r="L10" s="48">
        <v>1300000</v>
      </c>
      <c r="M10" s="48">
        <f t="shared" ref="M10:M42" si="0">L10+K10</f>
        <v>1300000</v>
      </c>
      <c r="N10" s="48">
        <f t="shared" ref="N10:N41" si="1">M10*H10</f>
        <v>23400000</v>
      </c>
      <c r="O10" s="53">
        <v>1.3</v>
      </c>
      <c r="P10" s="61">
        <f t="shared" ref="P10:P42" si="2">O10*M10</f>
        <v>1690000</v>
      </c>
      <c r="Q10" s="61">
        <f t="shared" ref="Q10:Q43" si="3">P10*H10</f>
        <v>30420000</v>
      </c>
      <c r="R10" s="58" t="s">
        <v>284</v>
      </c>
    </row>
    <row r="11" spans="1:18" s="31" customFormat="1" ht="77.25" customHeight="1" x14ac:dyDescent="0.2">
      <c r="A11" s="75">
        <v>3</v>
      </c>
      <c r="B11" s="45" t="s">
        <v>217</v>
      </c>
      <c r="C11" s="76" t="s">
        <v>105</v>
      </c>
      <c r="D11" s="76" t="s">
        <v>218</v>
      </c>
      <c r="F11" s="77" t="s">
        <v>227</v>
      </c>
      <c r="G11" s="75" t="s">
        <v>0</v>
      </c>
      <c r="H11" s="78">
        <v>3</v>
      </c>
      <c r="I11" s="23" t="s">
        <v>228</v>
      </c>
      <c r="J11" s="79"/>
      <c r="K11" s="51"/>
      <c r="L11" s="48">
        <v>114000</v>
      </c>
      <c r="M11" s="48">
        <f t="shared" si="0"/>
        <v>114000</v>
      </c>
      <c r="N11" s="48">
        <f t="shared" si="1"/>
        <v>342000</v>
      </c>
      <c r="O11" s="53">
        <v>1.3</v>
      </c>
      <c r="P11" s="61">
        <f t="shared" si="2"/>
        <v>148200</v>
      </c>
      <c r="Q11" s="61">
        <f t="shared" si="3"/>
        <v>444600</v>
      </c>
      <c r="R11" s="58" t="s">
        <v>284</v>
      </c>
    </row>
    <row r="12" spans="1:18" s="31" customFormat="1" ht="111.75" customHeight="1" x14ac:dyDescent="0.2">
      <c r="A12" s="75">
        <v>4</v>
      </c>
      <c r="B12" s="80" t="s">
        <v>37</v>
      </c>
      <c r="C12" s="76" t="s">
        <v>105</v>
      </c>
      <c r="D12" s="76"/>
      <c r="E12" s="81"/>
      <c r="F12" s="77" t="s">
        <v>233</v>
      </c>
      <c r="G12" s="75" t="s">
        <v>0</v>
      </c>
      <c r="H12" s="78">
        <v>10</v>
      </c>
      <c r="I12" s="40" t="s">
        <v>267</v>
      </c>
      <c r="J12" s="79">
        <v>0.2</v>
      </c>
      <c r="K12" s="51">
        <f>9*12500*J12</f>
        <v>22500</v>
      </c>
      <c r="L12" s="48">
        <f>1.43*12500</f>
        <v>17875</v>
      </c>
      <c r="M12" s="48">
        <f t="shared" si="0"/>
        <v>40375</v>
      </c>
      <c r="N12" s="48">
        <f t="shared" si="1"/>
        <v>403750</v>
      </c>
      <c r="O12" s="53">
        <v>1.3</v>
      </c>
      <c r="P12" s="61">
        <f t="shared" si="2"/>
        <v>52487.5</v>
      </c>
      <c r="Q12" s="61">
        <f t="shared" si="3"/>
        <v>524875</v>
      </c>
      <c r="R12" s="58" t="s">
        <v>284</v>
      </c>
    </row>
    <row r="13" spans="1:18" s="31" customFormat="1" ht="104.25" customHeight="1" x14ac:dyDescent="0.2">
      <c r="A13" s="75">
        <v>5</v>
      </c>
      <c r="B13" s="80" t="s">
        <v>209</v>
      </c>
      <c r="C13" s="76" t="s">
        <v>105</v>
      </c>
      <c r="D13" s="76"/>
      <c r="E13" s="81"/>
      <c r="F13" s="77" t="s">
        <v>232</v>
      </c>
      <c r="G13" s="75" t="s">
        <v>0</v>
      </c>
      <c r="H13" s="78">
        <v>40</v>
      </c>
      <c r="I13" s="40" t="s">
        <v>268</v>
      </c>
      <c r="J13" s="79">
        <v>0.2</v>
      </c>
      <c r="K13" s="51">
        <f t="shared" ref="K13:K42" si="4">9*12500*J13</f>
        <v>22500</v>
      </c>
      <c r="L13" s="48">
        <f>0.75*12500</f>
        <v>9375</v>
      </c>
      <c r="M13" s="48">
        <f t="shared" si="0"/>
        <v>31875</v>
      </c>
      <c r="N13" s="48">
        <f t="shared" si="1"/>
        <v>1275000</v>
      </c>
      <c r="O13" s="53">
        <v>1.3</v>
      </c>
      <c r="P13" s="61">
        <f t="shared" si="2"/>
        <v>41437.5</v>
      </c>
      <c r="Q13" s="61">
        <f t="shared" si="3"/>
        <v>1657500</v>
      </c>
      <c r="R13" s="58" t="s">
        <v>284</v>
      </c>
    </row>
    <row r="14" spans="1:18" s="31" customFormat="1" ht="126" customHeight="1" x14ac:dyDescent="0.2">
      <c r="A14" s="75">
        <v>6</v>
      </c>
      <c r="B14" s="80" t="s">
        <v>52</v>
      </c>
      <c r="C14" s="76" t="s">
        <v>105</v>
      </c>
      <c r="D14" s="82"/>
      <c r="E14" s="83"/>
      <c r="F14" s="77"/>
      <c r="G14" s="75" t="s">
        <v>0</v>
      </c>
      <c r="H14" s="78">
        <v>10</v>
      </c>
      <c r="I14" s="40" t="s">
        <v>269</v>
      </c>
      <c r="J14" s="79">
        <v>3</v>
      </c>
      <c r="K14" s="51">
        <f t="shared" si="4"/>
        <v>337500</v>
      </c>
      <c r="L14" s="48">
        <f>12500*9.7</f>
        <v>121249.99999999999</v>
      </c>
      <c r="M14" s="48">
        <f t="shared" si="0"/>
        <v>458750</v>
      </c>
      <c r="N14" s="48">
        <f t="shared" si="1"/>
        <v>4587500</v>
      </c>
      <c r="O14" s="53">
        <v>1.3</v>
      </c>
      <c r="P14" s="61">
        <f t="shared" si="2"/>
        <v>596375</v>
      </c>
      <c r="Q14" s="61">
        <f t="shared" si="3"/>
        <v>5963750</v>
      </c>
      <c r="R14" s="58" t="s">
        <v>284</v>
      </c>
    </row>
    <row r="15" spans="1:18" s="31" customFormat="1" ht="83.25" customHeight="1" x14ac:dyDescent="0.2">
      <c r="A15" s="75">
        <v>7</v>
      </c>
      <c r="B15" s="45" t="s">
        <v>211</v>
      </c>
      <c r="C15" s="76" t="s">
        <v>8</v>
      </c>
      <c r="D15" s="82" t="s">
        <v>38</v>
      </c>
      <c r="E15" s="83"/>
      <c r="F15" s="77" t="s">
        <v>234</v>
      </c>
      <c r="G15" s="75" t="s">
        <v>0</v>
      </c>
      <c r="H15" s="78">
        <v>1</v>
      </c>
      <c r="I15" s="23" t="s">
        <v>236</v>
      </c>
      <c r="J15" s="79">
        <v>3.5</v>
      </c>
      <c r="K15" s="51">
        <f t="shared" si="4"/>
        <v>393750</v>
      </c>
      <c r="L15" s="48">
        <f>12500*955</f>
        <v>11937500</v>
      </c>
      <c r="M15" s="48">
        <f t="shared" si="0"/>
        <v>12331250</v>
      </c>
      <c r="N15" s="48">
        <f t="shared" si="1"/>
        <v>12331250</v>
      </c>
      <c r="O15" s="53">
        <v>1.5</v>
      </c>
      <c r="P15" s="61">
        <f t="shared" si="2"/>
        <v>18496875</v>
      </c>
      <c r="Q15" s="61">
        <f t="shared" si="3"/>
        <v>18496875</v>
      </c>
      <c r="R15" s="58" t="s">
        <v>284</v>
      </c>
    </row>
    <row r="16" spans="1:18" s="31" customFormat="1" ht="147.75" customHeight="1" x14ac:dyDescent="0.2">
      <c r="A16" s="75">
        <v>8</v>
      </c>
      <c r="B16" s="45" t="s">
        <v>39</v>
      </c>
      <c r="C16" s="76" t="s">
        <v>105</v>
      </c>
      <c r="D16" s="76" t="s">
        <v>41</v>
      </c>
      <c r="F16" s="77" t="s">
        <v>281</v>
      </c>
      <c r="G16" s="75" t="s">
        <v>0</v>
      </c>
      <c r="H16" s="78">
        <v>2</v>
      </c>
      <c r="I16" s="40" t="s">
        <v>270</v>
      </c>
      <c r="J16" s="79">
        <v>0.3</v>
      </c>
      <c r="K16" s="51">
        <f t="shared" si="4"/>
        <v>33750</v>
      </c>
      <c r="L16" s="48">
        <v>200000</v>
      </c>
      <c r="M16" s="48">
        <f t="shared" si="0"/>
        <v>233750</v>
      </c>
      <c r="N16" s="48">
        <f t="shared" si="1"/>
        <v>467500</v>
      </c>
      <c r="O16" s="53">
        <v>1.3</v>
      </c>
      <c r="P16" s="61">
        <f t="shared" si="2"/>
        <v>303875</v>
      </c>
      <c r="Q16" s="61">
        <f t="shared" si="3"/>
        <v>607750</v>
      </c>
      <c r="R16" s="58" t="s">
        <v>284</v>
      </c>
    </row>
    <row r="17" spans="1:18" s="31" customFormat="1" ht="141" customHeight="1" x14ac:dyDescent="0.2">
      <c r="A17" s="75">
        <v>9</v>
      </c>
      <c r="B17" s="84" t="s">
        <v>40</v>
      </c>
      <c r="C17" s="76" t="s">
        <v>105</v>
      </c>
      <c r="D17" s="76" t="s">
        <v>42</v>
      </c>
      <c r="E17" s="81"/>
      <c r="F17" s="77" t="s">
        <v>280</v>
      </c>
      <c r="G17" s="75" t="s">
        <v>0</v>
      </c>
      <c r="H17" s="78">
        <v>7</v>
      </c>
      <c r="I17" s="23" t="s">
        <v>237</v>
      </c>
      <c r="J17" s="79">
        <v>0.4</v>
      </c>
      <c r="K17" s="51">
        <f t="shared" si="4"/>
        <v>45000</v>
      </c>
      <c r="L17" s="48">
        <v>190000</v>
      </c>
      <c r="M17" s="48">
        <f t="shared" si="0"/>
        <v>235000</v>
      </c>
      <c r="N17" s="48">
        <f t="shared" si="1"/>
        <v>1645000</v>
      </c>
      <c r="O17" s="53">
        <v>1.3</v>
      </c>
      <c r="P17" s="61">
        <f t="shared" si="2"/>
        <v>305500</v>
      </c>
      <c r="Q17" s="61">
        <f t="shared" si="3"/>
        <v>2138500</v>
      </c>
      <c r="R17" s="58" t="s">
        <v>284</v>
      </c>
    </row>
    <row r="18" spans="1:18" s="91" customFormat="1" ht="18.399999999999999" customHeight="1" x14ac:dyDescent="0.2">
      <c r="A18" s="85">
        <v>10</v>
      </c>
      <c r="B18" s="86" t="s">
        <v>152</v>
      </c>
      <c r="C18" s="87" t="s">
        <v>153</v>
      </c>
      <c r="D18" s="87" t="s">
        <v>154</v>
      </c>
      <c r="E18" s="88"/>
      <c r="F18" s="89"/>
      <c r="G18" s="85" t="s">
        <v>0</v>
      </c>
      <c r="H18" s="90">
        <v>240</v>
      </c>
      <c r="I18" s="41"/>
      <c r="J18" s="79"/>
      <c r="K18" s="51">
        <f t="shared" si="4"/>
        <v>0</v>
      </c>
      <c r="L18" s="49"/>
      <c r="M18" s="48">
        <f t="shared" si="0"/>
        <v>0</v>
      </c>
      <c r="N18" s="48">
        <f t="shared" si="1"/>
        <v>0</v>
      </c>
      <c r="O18" s="53">
        <v>1.3</v>
      </c>
      <c r="P18" s="61">
        <f t="shared" si="2"/>
        <v>0</v>
      </c>
      <c r="Q18" s="61">
        <f t="shared" si="3"/>
        <v>0</v>
      </c>
      <c r="R18" s="58" t="s">
        <v>284</v>
      </c>
    </row>
    <row r="19" spans="1:18" s="91" customFormat="1" ht="19.5" customHeight="1" x14ac:dyDescent="0.2">
      <c r="A19" s="85">
        <v>11</v>
      </c>
      <c r="B19" s="86" t="s">
        <v>155</v>
      </c>
      <c r="C19" s="87" t="s">
        <v>153</v>
      </c>
      <c r="D19" s="87" t="s">
        <v>156</v>
      </c>
      <c r="E19" s="88"/>
      <c r="F19" s="89"/>
      <c r="G19" s="85" t="s">
        <v>0</v>
      </c>
      <c r="H19" s="90">
        <v>240</v>
      </c>
      <c r="I19" s="41"/>
      <c r="J19" s="79"/>
      <c r="K19" s="51">
        <f t="shared" si="4"/>
        <v>0</v>
      </c>
      <c r="L19" s="49"/>
      <c r="M19" s="48">
        <f t="shared" si="0"/>
        <v>0</v>
      </c>
      <c r="N19" s="48">
        <f t="shared" si="1"/>
        <v>0</v>
      </c>
      <c r="O19" s="53">
        <v>1.3</v>
      </c>
      <c r="P19" s="61">
        <f t="shared" si="2"/>
        <v>0</v>
      </c>
      <c r="Q19" s="61">
        <f t="shared" si="3"/>
        <v>0</v>
      </c>
      <c r="R19" s="58" t="s">
        <v>284</v>
      </c>
    </row>
    <row r="20" spans="1:18" s="91" customFormat="1" ht="18" customHeight="1" x14ac:dyDescent="0.2">
      <c r="A20" s="85">
        <v>12</v>
      </c>
      <c r="B20" s="86" t="s">
        <v>158</v>
      </c>
      <c r="C20" s="87" t="s">
        <v>153</v>
      </c>
      <c r="D20" s="87" t="s">
        <v>157</v>
      </c>
      <c r="E20" s="88"/>
      <c r="F20" s="89"/>
      <c r="G20" s="85" t="s">
        <v>0</v>
      </c>
      <c r="H20" s="90">
        <v>240</v>
      </c>
      <c r="I20" s="41"/>
      <c r="J20" s="79"/>
      <c r="K20" s="51">
        <f t="shared" si="4"/>
        <v>0</v>
      </c>
      <c r="L20" s="49"/>
      <c r="M20" s="48">
        <f t="shared" si="0"/>
        <v>0</v>
      </c>
      <c r="N20" s="48">
        <f t="shared" si="1"/>
        <v>0</v>
      </c>
      <c r="O20" s="53">
        <v>1.3</v>
      </c>
      <c r="P20" s="61">
        <f t="shared" si="2"/>
        <v>0</v>
      </c>
      <c r="Q20" s="61">
        <f t="shared" si="3"/>
        <v>0</v>
      </c>
      <c r="R20" s="58" t="s">
        <v>284</v>
      </c>
    </row>
    <row r="21" spans="1:18" s="91" customFormat="1" ht="18.399999999999999" customHeight="1" x14ac:dyDescent="0.2">
      <c r="A21" s="85">
        <v>13</v>
      </c>
      <c r="B21" s="86" t="s">
        <v>159</v>
      </c>
      <c r="C21" s="87" t="s">
        <v>153</v>
      </c>
      <c r="D21" s="87" t="s">
        <v>160</v>
      </c>
      <c r="E21" s="88"/>
      <c r="F21" s="89"/>
      <c r="G21" s="85" t="s">
        <v>0</v>
      </c>
      <c r="H21" s="90">
        <v>120</v>
      </c>
      <c r="I21" s="41"/>
      <c r="J21" s="79"/>
      <c r="K21" s="51">
        <f t="shared" si="4"/>
        <v>0</v>
      </c>
      <c r="L21" s="49"/>
      <c r="M21" s="48">
        <f t="shared" si="0"/>
        <v>0</v>
      </c>
      <c r="N21" s="48">
        <f t="shared" si="1"/>
        <v>0</v>
      </c>
      <c r="O21" s="53">
        <v>1.3</v>
      </c>
      <c r="P21" s="61">
        <f t="shared" si="2"/>
        <v>0</v>
      </c>
      <c r="Q21" s="61">
        <f t="shared" si="3"/>
        <v>0</v>
      </c>
      <c r="R21" s="58" t="s">
        <v>284</v>
      </c>
    </row>
    <row r="22" spans="1:18" s="91" customFormat="1" ht="18" customHeight="1" x14ac:dyDescent="0.2">
      <c r="A22" s="85">
        <v>14</v>
      </c>
      <c r="B22" s="86" t="s">
        <v>161</v>
      </c>
      <c r="C22" s="87" t="s">
        <v>153</v>
      </c>
      <c r="D22" s="87" t="s">
        <v>162</v>
      </c>
      <c r="E22" s="88"/>
      <c r="F22" s="89"/>
      <c r="G22" s="85" t="s">
        <v>0</v>
      </c>
      <c r="H22" s="90">
        <v>120</v>
      </c>
      <c r="I22" s="41"/>
      <c r="J22" s="79"/>
      <c r="K22" s="51">
        <f t="shared" si="4"/>
        <v>0</v>
      </c>
      <c r="L22" s="49"/>
      <c r="M22" s="48">
        <f t="shared" si="0"/>
        <v>0</v>
      </c>
      <c r="N22" s="48">
        <f t="shared" si="1"/>
        <v>0</v>
      </c>
      <c r="O22" s="53">
        <v>1.3</v>
      </c>
      <c r="P22" s="61">
        <f t="shared" si="2"/>
        <v>0</v>
      </c>
      <c r="Q22" s="61">
        <f t="shared" si="3"/>
        <v>0</v>
      </c>
      <c r="R22" s="58" t="s">
        <v>284</v>
      </c>
    </row>
    <row r="23" spans="1:18" s="91" customFormat="1" ht="21" customHeight="1" x14ac:dyDescent="0.2">
      <c r="A23" s="85">
        <v>15</v>
      </c>
      <c r="B23" s="86" t="s">
        <v>212</v>
      </c>
      <c r="C23" s="87" t="s">
        <v>178</v>
      </c>
      <c r="D23" s="87" t="s">
        <v>179</v>
      </c>
      <c r="E23" s="88"/>
      <c r="F23" s="89"/>
      <c r="G23" s="85" t="s">
        <v>0</v>
      </c>
      <c r="H23" s="90">
        <v>10</v>
      </c>
      <c r="I23" s="41"/>
      <c r="J23" s="79"/>
      <c r="K23" s="51">
        <f t="shared" si="4"/>
        <v>0</v>
      </c>
      <c r="L23" s="49"/>
      <c r="M23" s="48">
        <f t="shared" si="0"/>
        <v>0</v>
      </c>
      <c r="N23" s="48">
        <f t="shared" si="1"/>
        <v>0</v>
      </c>
      <c r="O23" s="53">
        <v>1.3</v>
      </c>
      <c r="P23" s="61">
        <f t="shared" si="2"/>
        <v>0</v>
      </c>
      <c r="Q23" s="61">
        <f t="shared" si="3"/>
        <v>0</v>
      </c>
      <c r="R23" s="58" t="s">
        <v>284</v>
      </c>
    </row>
    <row r="24" spans="1:18" s="31" customFormat="1" ht="126" x14ac:dyDescent="0.2">
      <c r="A24" s="75">
        <v>16</v>
      </c>
      <c r="B24" s="92" t="s">
        <v>213</v>
      </c>
      <c r="C24" s="75" t="s">
        <v>43</v>
      </c>
      <c r="D24" s="93" t="s">
        <v>44</v>
      </c>
      <c r="F24" s="94" t="s">
        <v>271</v>
      </c>
      <c r="G24" s="75" t="s">
        <v>7</v>
      </c>
      <c r="H24" s="78">
        <v>2</v>
      </c>
      <c r="I24" s="42" t="s">
        <v>272</v>
      </c>
      <c r="J24" s="79">
        <v>25</v>
      </c>
      <c r="K24" s="51">
        <f t="shared" si="4"/>
        <v>2812500</v>
      </c>
      <c r="L24" s="48">
        <f>12500*5130</f>
        <v>64125000</v>
      </c>
      <c r="M24" s="48">
        <f t="shared" si="0"/>
        <v>66937500</v>
      </c>
      <c r="N24" s="48">
        <f t="shared" si="1"/>
        <v>133875000</v>
      </c>
      <c r="O24" s="53">
        <v>1.55</v>
      </c>
      <c r="P24" s="61">
        <f t="shared" si="2"/>
        <v>103753125</v>
      </c>
      <c r="Q24" s="61">
        <f t="shared" si="3"/>
        <v>207506250</v>
      </c>
      <c r="R24" s="58" t="s">
        <v>284</v>
      </c>
    </row>
    <row r="25" spans="1:18" s="31" customFormat="1" ht="128.25" customHeight="1" x14ac:dyDescent="0.2">
      <c r="A25" s="75">
        <v>17</v>
      </c>
      <c r="B25" s="92" t="s">
        <v>220</v>
      </c>
      <c r="C25" s="75" t="s">
        <v>43</v>
      </c>
      <c r="D25" s="75" t="s">
        <v>45</v>
      </c>
      <c r="E25" s="20"/>
      <c r="F25" s="95" t="s">
        <v>273</v>
      </c>
      <c r="G25" s="75" t="s">
        <v>7</v>
      </c>
      <c r="H25" s="78">
        <v>5</v>
      </c>
      <c r="I25" s="96" t="s">
        <v>275</v>
      </c>
      <c r="J25" s="79">
        <v>6</v>
      </c>
      <c r="K25" s="51">
        <f t="shared" si="4"/>
        <v>675000</v>
      </c>
      <c r="L25" s="48">
        <f>12500*1300</f>
        <v>16250000</v>
      </c>
      <c r="M25" s="48">
        <f t="shared" si="0"/>
        <v>16925000</v>
      </c>
      <c r="N25" s="48">
        <f t="shared" si="1"/>
        <v>84625000</v>
      </c>
      <c r="O25" s="53">
        <v>1.6</v>
      </c>
      <c r="P25" s="61">
        <f t="shared" si="2"/>
        <v>27080000</v>
      </c>
      <c r="Q25" s="61">
        <f t="shared" si="3"/>
        <v>135400000</v>
      </c>
      <c r="R25" s="58" t="s">
        <v>285</v>
      </c>
    </row>
    <row r="26" spans="1:18" s="31" customFormat="1" ht="135.75" customHeight="1" x14ac:dyDescent="0.2">
      <c r="A26" s="75">
        <v>18</v>
      </c>
      <c r="B26" s="92" t="s">
        <v>221</v>
      </c>
      <c r="C26" s="75" t="s">
        <v>43</v>
      </c>
      <c r="D26" s="75" t="s">
        <v>45</v>
      </c>
      <c r="E26" s="97"/>
      <c r="F26" s="95" t="s">
        <v>274</v>
      </c>
      <c r="G26" s="75" t="s">
        <v>7</v>
      </c>
      <c r="H26" s="78">
        <v>5</v>
      </c>
      <c r="I26" s="96" t="s">
        <v>276</v>
      </c>
      <c r="J26" s="79">
        <v>6</v>
      </c>
      <c r="K26" s="51">
        <f t="shared" si="4"/>
        <v>675000</v>
      </c>
      <c r="L26" s="48">
        <f>12500*625</f>
        <v>7812500</v>
      </c>
      <c r="M26" s="48">
        <f t="shared" si="0"/>
        <v>8487500</v>
      </c>
      <c r="N26" s="48">
        <f t="shared" si="1"/>
        <v>42437500</v>
      </c>
      <c r="O26" s="53">
        <v>1.6</v>
      </c>
      <c r="P26" s="61">
        <f t="shared" si="2"/>
        <v>13580000</v>
      </c>
      <c r="Q26" s="61">
        <f t="shared" si="3"/>
        <v>67900000</v>
      </c>
      <c r="R26" s="58" t="s">
        <v>285</v>
      </c>
    </row>
    <row r="27" spans="1:18" s="31" customFormat="1" ht="111.75" customHeight="1" x14ac:dyDescent="0.2">
      <c r="A27" s="75">
        <v>19</v>
      </c>
      <c r="B27" s="84" t="s">
        <v>226</v>
      </c>
      <c r="C27" s="75" t="s">
        <v>43</v>
      </c>
      <c r="D27" s="75" t="s">
        <v>46</v>
      </c>
      <c r="E27" s="20"/>
      <c r="F27" s="77" t="s">
        <v>279</v>
      </c>
      <c r="G27" s="75" t="s">
        <v>7</v>
      </c>
      <c r="H27" s="78">
        <v>5</v>
      </c>
      <c r="I27" s="26" t="s">
        <v>254</v>
      </c>
      <c r="J27" s="79">
        <v>12</v>
      </c>
      <c r="K27" s="51">
        <f t="shared" si="4"/>
        <v>1350000</v>
      </c>
      <c r="L27" s="48">
        <f>12500*349</f>
        <v>4362500</v>
      </c>
      <c r="M27" s="48">
        <f t="shared" si="0"/>
        <v>5712500</v>
      </c>
      <c r="N27" s="48">
        <f t="shared" si="1"/>
        <v>28562500</v>
      </c>
      <c r="O27" s="53">
        <v>1.5</v>
      </c>
      <c r="P27" s="61">
        <f t="shared" si="2"/>
        <v>8568750</v>
      </c>
      <c r="Q27" s="61">
        <f t="shared" si="3"/>
        <v>42843750</v>
      </c>
      <c r="R27" s="58" t="s">
        <v>284</v>
      </c>
    </row>
    <row r="28" spans="1:18" s="31" customFormat="1" ht="118.5" customHeight="1" x14ac:dyDescent="0.2">
      <c r="A28" s="75">
        <v>20</v>
      </c>
      <c r="B28" s="84" t="s">
        <v>165</v>
      </c>
      <c r="C28" s="75" t="s">
        <v>166</v>
      </c>
      <c r="D28" s="93" t="s">
        <v>105</v>
      </c>
      <c r="F28" s="94" t="s">
        <v>278</v>
      </c>
      <c r="G28" s="75" t="s">
        <v>7</v>
      </c>
      <c r="H28" s="78">
        <v>1</v>
      </c>
      <c r="I28" s="43" t="s">
        <v>277</v>
      </c>
      <c r="J28" s="79">
        <v>12</v>
      </c>
      <c r="K28" s="51">
        <f t="shared" si="4"/>
        <v>1350000</v>
      </c>
      <c r="L28" s="48">
        <f>12500*128</f>
        <v>1600000</v>
      </c>
      <c r="M28" s="48">
        <f t="shared" si="0"/>
        <v>2950000</v>
      </c>
      <c r="N28" s="48">
        <f t="shared" si="1"/>
        <v>2950000</v>
      </c>
      <c r="O28" s="53">
        <v>1.5</v>
      </c>
      <c r="P28" s="61">
        <f t="shared" si="2"/>
        <v>4425000</v>
      </c>
      <c r="Q28" s="61">
        <f t="shared" si="3"/>
        <v>4425000</v>
      </c>
      <c r="R28" s="58" t="s">
        <v>284</v>
      </c>
    </row>
    <row r="29" spans="1:18" s="31" customFormat="1" ht="199.5" x14ac:dyDescent="0.2">
      <c r="A29" s="75">
        <v>21</v>
      </c>
      <c r="B29" s="84" t="s">
        <v>168</v>
      </c>
      <c r="C29" s="75" t="s">
        <v>43</v>
      </c>
      <c r="D29" s="75" t="s">
        <v>167</v>
      </c>
      <c r="E29" s="20"/>
      <c r="F29" s="77" t="s">
        <v>282</v>
      </c>
      <c r="G29" s="75" t="s">
        <v>7</v>
      </c>
      <c r="H29" s="78">
        <v>1</v>
      </c>
      <c r="I29" s="39" t="s">
        <v>253</v>
      </c>
      <c r="J29" s="79">
        <v>6</v>
      </c>
      <c r="K29" s="51">
        <f t="shared" si="4"/>
        <v>675000</v>
      </c>
      <c r="L29" s="48">
        <f>12500*875</f>
        <v>10937500</v>
      </c>
      <c r="M29" s="48">
        <f t="shared" si="0"/>
        <v>11612500</v>
      </c>
      <c r="N29" s="48">
        <f t="shared" si="1"/>
        <v>11612500</v>
      </c>
      <c r="O29" s="53">
        <v>2</v>
      </c>
      <c r="P29" s="61">
        <f t="shared" si="2"/>
        <v>23225000</v>
      </c>
      <c r="Q29" s="61">
        <f t="shared" si="3"/>
        <v>23225000</v>
      </c>
      <c r="R29" s="58" t="s">
        <v>284</v>
      </c>
    </row>
    <row r="30" spans="1:18" s="31" customFormat="1" ht="105" customHeight="1" x14ac:dyDescent="0.2">
      <c r="A30" s="75">
        <v>22</v>
      </c>
      <c r="B30" s="84" t="s">
        <v>171</v>
      </c>
      <c r="C30" s="75" t="s">
        <v>169</v>
      </c>
      <c r="D30" s="75" t="s">
        <v>170</v>
      </c>
      <c r="E30" s="20"/>
      <c r="F30" s="77" t="s">
        <v>238</v>
      </c>
      <c r="G30" s="75" t="s">
        <v>0</v>
      </c>
      <c r="H30" s="78">
        <v>1</v>
      </c>
      <c r="I30" s="40" t="s">
        <v>239</v>
      </c>
      <c r="J30" s="79">
        <v>0.1</v>
      </c>
      <c r="K30" s="51">
        <f t="shared" si="4"/>
        <v>11250</v>
      </c>
      <c r="L30" s="48">
        <f>12500*60</f>
        <v>750000</v>
      </c>
      <c r="M30" s="48">
        <f t="shared" si="0"/>
        <v>761250</v>
      </c>
      <c r="N30" s="48">
        <f t="shared" si="1"/>
        <v>761250</v>
      </c>
      <c r="O30" s="53">
        <v>2</v>
      </c>
      <c r="P30" s="61">
        <f t="shared" si="2"/>
        <v>1522500</v>
      </c>
      <c r="Q30" s="61">
        <f t="shared" si="3"/>
        <v>1522500</v>
      </c>
      <c r="R30" s="58" t="s">
        <v>284</v>
      </c>
    </row>
    <row r="31" spans="1:18" s="31" customFormat="1" ht="129.75" customHeight="1" x14ac:dyDescent="0.2">
      <c r="A31" s="75">
        <v>23</v>
      </c>
      <c r="B31" s="98" t="s">
        <v>214</v>
      </c>
      <c r="C31" s="76" t="s">
        <v>105</v>
      </c>
      <c r="D31" s="99" t="s">
        <v>107</v>
      </c>
      <c r="E31" s="100"/>
      <c r="F31" s="101" t="s">
        <v>255</v>
      </c>
      <c r="G31" s="76" t="s">
        <v>0</v>
      </c>
      <c r="H31" s="78">
        <v>142</v>
      </c>
      <c r="I31" s="23" t="s">
        <v>265</v>
      </c>
      <c r="J31" s="79">
        <v>0.05</v>
      </c>
      <c r="K31" s="51">
        <f t="shared" si="4"/>
        <v>5625</v>
      </c>
      <c r="L31" s="48">
        <f>12500*4</f>
        <v>50000</v>
      </c>
      <c r="M31" s="48">
        <f t="shared" si="0"/>
        <v>55625</v>
      </c>
      <c r="N31" s="48">
        <f t="shared" si="1"/>
        <v>7898750</v>
      </c>
      <c r="O31" s="53">
        <v>1.7</v>
      </c>
      <c r="P31" s="61">
        <f t="shared" si="2"/>
        <v>94562.5</v>
      </c>
      <c r="Q31" s="61">
        <f t="shared" si="3"/>
        <v>13427875</v>
      </c>
      <c r="R31" s="58" t="s">
        <v>284</v>
      </c>
    </row>
    <row r="32" spans="1:18" s="31" customFormat="1" ht="128.25" customHeight="1" x14ac:dyDescent="0.2">
      <c r="A32" s="75">
        <v>24</v>
      </c>
      <c r="B32" s="98" t="s">
        <v>215</v>
      </c>
      <c r="C32" s="76" t="s">
        <v>105</v>
      </c>
      <c r="D32" s="99" t="s">
        <v>108</v>
      </c>
      <c r="E32" s="20"/>
      <c r="F32" s="102" t="s">
        <v>255</v>
      </c>
      <c r="G32" s="76" t="s">
        <v>0</v>
      </c>
      <c r="H32" s="78">
        <v>272</v>
      </c>
      <c r="I32" s="23" t="s">
        <v>265</v>
      </c>
      <c r="J32" s="79">
        <v>0.05</v>
      </c>
      <c r="K32" s="51">
        <f t="shared" si="4"/>
        <v>5625</v>
      </c>
      <c r="L32" s="48">
        <f>12500*4</f>
        <v>50000</v>
      </c>
      <c r="M32" s="48">
        <f t="shared" si="0"/>
        <v>55625</v>
      </c>
      <c r="N32" s="48">
        <f t="shared" si="1"/>
        <v>15130000</v>
      </c>
      <c r="O32" s="53">
        <v>1.7</v>
      </c>
      <c r="P32" s="61">
        <f t="shared" si="2"/>
        <v>94562.5</v>
      </c>
      <c r="Q32" s="61">
        <f t="shared" si="3"/>
        <v>25721000</v>
      </c>
      <c r="R32" s="58" t="s">
        <v>284</v>
      </c>
    </row>
    <row r="33" spans="1:18" s="91" customFormat="1" ht="21" x14ac:dyDescent="0.2">
      <c r="A33" s="85">
        <v>25</v>
      </c>
      <c r="B33" s="103" t="s">
        <v>48</v>
      </c>
      <c r="C33" s="87" t="s">
        <v>47</v>
      </c>
      <c r="D33" s="87" t="s">
        <v>175</v>
      </c>
      <c r="E33" s="88"/>
      <c r="F33" s="89"/>
      <c r="G33" s="85" t="s">
        <v>0</v>
      </c>
      <c r="H33" s="90">
        <v>268</v>
      </c>
      <c r="I33" s="41" t="s">
        <v>250</v>
      </c>
      <c r="J33" s="79"/>
      <c r="K33" s="51">
        <f t="shared" si="4"/>
        <v>0</v>
      </c>
      <c r="L33" s="48">
        <v>0</v>
      </c>
      <c r="M33" s="48">
        <f t="shared" si="0"/>
        <v>0</v>
      </c>
      <c r="N33" s="48">
        <f t="shared" si="1"/>
        <v>0</v>
      </c>
      <c r="O33" s="53">
        <v>1.3</v>
      </c>
      <c r="P33" s="61">
        <f t="shared" si="2"/>
        <v>0</v>
      </c>
      <c r="Q33" s="61">
        <f t="shared" si="3"/>
        <v>0</v>
      </c>
      <c r="R33" s="58" t="s">
        <v>284</v>
      </c>
    </row>
    <row r="34" spans="1:18" s="91" customFormat="1" ht="37.5" customHeight="1" x14ac:dyDescent="0.2">
      <c r="A34" s="85">
        <v>26</v>
      </c>
      <c r="B34" s="103" t="s">
        <v>49</v>
      </c>
      <c r="C34" s="87" t="s">
        <v>47</v>
      </c>
      <c r="D34" s="87" t="s">
        <v>176</v>
      </c>
      <c r="E34" s="88"/>
      <c r="F34" s="89"/>
      <c r="G34" s="85" t="s">
        <v>0</v>
      </c>
      <c r="H34" s="90">
        <v>155</v>
      </c>
      <c r="I34" s="41" t="s">
        <v>250</v>
      </c>
      <c r="J34" s="79"/>
      <c r="K34" s="51">
        <f t="shared" si="4"/>
        <v>0</v>
      </c>
      <c r="L34" s="48">
        <v>0</v>
      </c>
      <c r="M34" s="48">
        <f t="shared" si="0"/>
        <v>0</v>
      </c>
      <c r="N34" s="48">
        <f t="shared" si="1"/>
        <v>0</v>
      </c>
      <c r="O34" s="53">
        <v>1.3</v>
      </c>
      <c r="P34" s="61">
        <f t="shared" si="2"/>
        <v>0</v>
      </c>
      <c r="Q34" s="61">
        <f t="shared" si="3"/>
        <v>0</v>
      </c>
      <c r="R34" s="58" t="s">
        <v>284</v>
      </c>
    </row>
    <row r="35" spans="1:18" s="31" customFormat="1" ht="102" x14ac:dyDescent="0.2">
      <c r="A35" s="75">
        <v>27</v>
      </c>
      <c r="B35" s="84" t="s">
        <v>177</v>
      </c>
      <c r="C35" s="76" t="s">
        <v>6</v>
      </c>
      <c r="D35" s="76">
        <v>1478140000</v>
      </c>
      <c r="E35" s="81"/>
      <c r="F35" s="77" t="s">
        <v>246</v>
      </c>
      <c r="G35" s="75" t="s">
        <v>0</v>
      </c>
      <c r="H35" s="78">
        <v>1</v>
      </c>
      <c r="I35" s="39" t="s">
        <v>249</v>
      </c>
      <c r="J35" s="79">
        <v>2</v>
      </c>
      <c r="K35" s="51">
        <f t="shared" si="4"/>
        <v>225000</v>
      </c>
      <c r="L35" s="48">
        <f>12500*318</f>
        <v>3975000</v>
      </c>
      <c r="M35" s="48">
        <f t="shared" si="0"/>
        <v>4200000</v>
      </c>
      <c r="N35" s="48">
        <f t="shared" si="1"/>
        <v>4200000</v>
      </c>
      <c r="O35" s="53">
        <v>1.5</v>
      </c>
      <c r="P35" s="61">
        <f t="shared" si="2"/>
        <v>6300000</v>
      </c>
      <c r="Q35" s="61">
        <f t="shared" si="3"/>
        <v>6300000</v>
      </c>
      <c r="R35" s="58" t="s">
        <v>284</v>
      </c>
    </row>
    <row r="36" spans="1:18" s="31" customFormat="1" ht="95.25" customHeight="1" x14ac:dyDescent="0.2">
      <c r="A36" s="75">
        <v>28</v>
      </c>
      <c r="B36" s="84" t="s">
        <v>195</v>
      </c>
      <c r="C36" s="76" t="s">
        <v>6</v>
      </c>
      <c r="D36" s="76">
        <v>1478120000</v>
      </c>
      <c r="E36" s="81"/>
      <c r="F36" s="77" t="s">
        <v>247</v>
      </c>
      <c r="G36" s="75" t="s">
        <v>0</v>
      </c>
      <c r="H36" s="78">
        <v>8</v>
      </c>
      <c r="I36" s="39" t="s">
        <v>248</v>
      </c>
      <c r="J36" s="79">
        <v>1</v>
      </c>
      <c r="K36" s="51">
        <f t="shared" si="4"/>
        <v>112500</v>
      </c>
      <c r="L36" s="48">
        <f>12500*211</f>
        <v>2637500</v>
      </c>
      <c r="M36" s="48">
        <f t="shared" si="0"/>
        <v>2750000</v>
      </c>
      <c r="N36" s="48">
        <f t="shared" si="1"/>
        <v>22000000</v>
      </c>
      <c r="O36" s="53">
        <v>1.5</v>
      </c>
      <c r="P36" s="61">
        <f t="shared" si="2"/>
        <v>4125000</v>
      </c>
      <c r="Q36" s="61">
        <f t="shared" si="3"/>
        <v>33000000</v>
      </c>
      <c r="R36" s="58" t="s">
        <v>284</v>
      </c>
    </row>
    <row r="37" spans="1:18" s="31" customFormat="1" ht="123" customHeight="1" x14ac:dyDescent="0.2">
      <c r="A37" s="75">
        <v>29</v>
      </c>
      <c r="B37" s="84" t="s">
        <v>50</v>
      </c>
      <c r="C37" s="76" t="s">
        <v>6</v>
      </c>
      <c r="D37" s="76">
        <v>7760054117</v>
      </c>
      <c r="E37" s="81"/>
      <c r="F37" s="77" t="s">
        <v>244</v>
      </c>
      <c r="G37" s="75" t="s">
        <v>0</v>
      </c>
      <c r="H37" s="78">
        <v>17</v>
      </c>
      <c r="I37" s="39" t="s">
        <v>245</v>
      </c>
      <c r="J37" s="79">
        <v>0.2</v>
      </c>
      <c r="K37" s="51">
        <f t="shared" si="4"/>
        <v>22500</v>
      </c>
      <c r="L37" s="48">
        <f>12500*328</f>
        <v>4100000</v>
      </c>
      <c r="M37" s="48">
        <f t="shared" si="0"/>
        <v>4122500</v>
      </c>
      <c r="N37" s="48">
        <f t="shared" si="1"/>
        <v>70082500</v>
      </c>
      <c r="O37" s="53">
        <v>1.5</v>
      </c>
      <c r="P37" s="61">
        <f t="shared" si="2"/>
        <v>6183750</v>
      </c>
      <c r="Q37" s="61">
        <f t="shared" si="3"/>
        <v>105123750</v>
      </c>
      <c r="R37" s="58" t="s">
        <v>284</v>
      </c>
    </row>
    <row r="38" spans="1:18" s="31" customFormat="1" ht="100.5" customHeight="1" x14ac:dyDescent="0.2">
      <c r="A38" s="75">
        <v>30</v>
      </c>
      <c r="B38" s="84" t="s">
        <v>148</v>
      </c>
      <c r="C38" s="76" t="s">
        <v>149</v>
      </c>
      <c r="D38" s="99" t="s">
        <v>150</v>
      </c>
      <c r="E38" s="104"/>
      <c r="F38" s="77" t="s">
        <v>241</v>
      </c>
      <c r="G38" s="75" t="s">
        <v>0</v>
      </c>
      <c r="H38" s="78">
        <v>20</v>
      </c>
      <c r="I38" s="44" t="s">
        <v>243</v>
      </c>
      <c r="J38" s="79">
        <v>1.2</v>
      </c>
      <c r="K38" s="51">
        <f t="shared" si="4"/>
        <v>135000</v>
      </c>
      <c r="L38" s="48">
        <f>12500*524</f>
        <v>6550000</v>
      </c>
      <c r="M38" s="48">
        <f t="shared" si="0"/>
        <v>6685000</v>
      </c>
      <c r="N38" s="48">
        <f t="shared" si="1"/>
        <v>133700000</v>
      </c>
      <c r="O38" s="53">
        <v>1.5</v>
      </c>
      <c r="P38" s="61">
        <f t="shared" si="2"/>
        <v>10027500</v>
      </c>
      <c r="Q38" s="61">
        <f t="shared" si="3"/>
        <v>200550000</v>
      </c>
      <c r="R38" s="58" t="s">
        <v>284</v>
      </c>
    </row>
    <row r="39" spans="1:18" s="31" customFormat="1" ht="89.25" x14ac:dyDescent="0.2">
      <c r="A39" s="75">
        <v>31</v>
      </c>
      <c r="B39" s="84" t="s">
        <v>151</v>
      </c>
      <c r="C39" s="76" t="s">
        <v>149</v>
      </c>
      <c r="D39" s="75">
        <v>2682500000</v>
      </c>
      <c r="F39" s="77" t="s">
        <v>240</v>
      </c>
      <c r="G39" s="75" t="s">
        <v>0</v>
      </c>
      <c r="H39" s="78">
        <v>40</v>
      </c>
      <c r="I39" s="39" t="s">
        <v>251</v>
      </c>
      <c r="J39" s="79">
        <v>0.02</v>
      </c>
      <c r="K39" s="51">
        <f t="shared" si="4"/>
        <v>2250</v>
      </c>
      <c r="L39" s="48">
        <f>12500*134</f>
        <v>1675000</v>
      </c>
      <c r="M39" s="48">
        <f t="shared" si="0"/>
        <v>1677250</v>
      </c>
      <c r="N39" s="48">
        <f t="shared" si="1"/>
        <v>67090000</v>
      </c>
      <c r="O39" s="53">
        <v>1.5</v>
      </c>
      <c r="P39" s="61">
        <f t="shared" si="2"/>
        <v>2515875</v>
      </c>
      <c r="Q39" s="61">
        <f t="shared" si="3"/>
        <v>100635000</v>
      </c>
      <c r="R39" s="58" t="s">
        <v>284</v>
      </c>
    </row>
    <row r="40" spans="1:18" s="31" customFormat="1" ht="74.25" customHeight="1" x14ac:dyDescent="0.2">
      <c r="A40" s="75">
        <v>32</v>
      </c>
      <c r="B40" s="84" t="s">
        <v>219</v>
      </c>
      <c r="C40" s="76" t="s">
        <v>149</v>
      </c>
      <c r="D40" s="75">
        <v>2602200000</v>
      </c>
      <c r="E40" s="97"/>
      <c r="F40" s="77" t="s">
        <v>242</v>
      </c>
      <c r="G40" s="75" t="s">
        <v>7</v>
      </c>
      <c r="H40" s="78">
        <v>2</v>
      </c>
      <c r="I40" s="39" t="s">
        <v>252</v>
      </c>
      <c r="J40" s="79">
        <v>2</v>
      </c>
      <c r="K40" s="51">
        <f t="shared" si="4"/>
        <v>225000</v>
      </c>
      <c r="L40" s="48">
        <f>12500*467</f>
        <v>5837500</v>
      </c>
      <c r="M40" s="48">
        <f t="shared" si="0"/>
        <v>6062500</v>
      </c>
      <c r="N40" s="48">
        <f t="shared" si="1"/>
        <v>12125000</v>
      </c>
      <c r="O40" s="53">
        <v>1.5</v>
      </c>
      <c r="P40" s="61">
        <f t="shared" si="2"/>
        <v>9093750</v>
      </c>
      <c r="Q40" s="61">
        <f t="shared" si="3"/>
        <v>18187500</v>
      </c>
      <c r="R40" s="58" t="s">
        <v>284</v>
      </c>
    </row>
    <row r="41" spans="1:18" s="91" customFormat="1" ht="21.4" customHeight="1" x14ac:dyDescent="0.2">
      <c r="A41" s="85">
        <v>33</v>
      </c>
      <c r="B41" s="86" t="s">
        <v>163</v>
      </c>
      <c r="C41" s="87" t="s">
        <v>53</v>
      </c>
      <c r="D41" s="87" t="s">
        <v>164</v>
      </c>
      <c r="E41" s="88"/>
      <c r="F41" s="89"/>
      <c r="G41" s="85" t="s">
        <v>7</v>
      </c>
      <c r="H41" s="90">
        <v>2</v>
      </c>
      <c r="I41" s="41"/>
      <c r="J41" s="79"/>
      <c r="K41" s="51">
        <f t="shared" si="4"/>
        <v>0</v>
      </c>
      <c r="L41" s="49"/>
      <c r="M41" s="48">
        <f t="shared" si="0"/>
        <v>0</v>
      </c>
      <c r="N41" s="48">
        <f t="shared" si="1"/>
        <v>0</v>
      </c>
      <c r="O41" s="53">
        <v>1.5</v>
      </c>
      <c r="P41" s="61">
        <f t="shared" si="2"/>
        <v>0</v>
      </c>
      <c r="Q41" s="61">
        <f t="shared" si="3"/>
        <v>0</v>
      </c>
      <c r="R41" s="59"/>
    </row>
    <row r="42" spans="1:18" s="91" customFormat="1" ht="21.4" customHeight="1" x14ac:dyDescent="0.2">
      <c r="A42" s="85">
        <v>34</v>
      </c>
      <c r="B42" s="86" t="s">
        <v>82</v>
      </c>
      <c r="C42" s="87" t="s">
        <v>83</v>
      </c>
      <c r="D42" s="87" t="s">
        <v>173</v>
      </c>
      <c r="E42" s="88"/>
      <c r="F42" s="89"/>
      <c r="G42" s="85" t="s">
        <v>7</v>
      </c>
      <c r="H42" s="90">
        <v>2</v>
      </c>
      <c r="I42" s="41"/>
      <c r="J42" s="79"/>
      <c r="K42" s="51">
        <f t="shared" si="4"/>
        <v>0</v>
      </c>
      <c r="L42" s="49"/>
      <c r="M42" s="48">
        <f t="shared" si="0"/>
        <v>0</v>
      </c>
      <c r="N42" s="49"/>
      <c r="O42" s="53">
        <v>1.5</v>
      </c>
      <c r="P42" s="61">
        <f t="shared" si="2"/>
        <v>0</v>
      </c>
      <c r="Q42" s="61">
        <f t="shared" si="3"/>
        <v>0</v>
      </c>
      <c r="R42" s="59"/>
    </row>
    <row r="43" spans="1:18" s="31" customFormat="1" ht="15.4" customHeight="1" x14ac:dyDescent="0.2">
      <c r="A43" s="63"/>
      <c r="B43" s="63"/>
      <c r="C43" s="63"/>
      <c r="D43" s="63"/>
      <c r="E43" s="63"/>
      <c r="F43" s="105"/>
      <c r="G43" s="63"/>
      <c r="H43" s="63"/>
      <c r="I43" s="23"/>
      <c r="J43" s="79"/>
      <c r="K43" s="51"/>
      <c r="L43" s="48"/>
      <c r="M43" s="48"/>
      <c r="N43" s="48"/>
      <c r="O43" s="53"/>
      <c r="P43" s="61"/>
      <c r="Q43" s="61">
        <f t="shared" si="3"/>
        <v>0</v>
      </c>
      <c r="R43" s="57"/>
    </row>
    <row r="44" spans="1:18" s="31" customFormat="1" ht="43.5" customHeight="1" x14ac:dyDescent="0.2">
      <c r="A44" s="64"/>
      <c r="B44" s="64" t="s">
        <v>289</v>
      </c>
      <c r="C44" s="106"/>
      <c r="D44" s="64"/>
      <c r="E44" s="64"/>
      <c r="F44" s="107"/>
      <c r="G44" s="64"/>
      <c r="H44" s="64"/>
      <c r="I44" s="54"/>
      <c r="J44" s="108"/>
      <c r="K44" s="55"/>
      <c r="L44" s="55"/>
      <c r="M44" s="55"/>
      <c r="N44" s="65">
        <f>SUM(N9:N43)</f>
        <v>683337000</v>
      </c>
      <c r="O44" s="54"/>
      <c r="P44" s="66"/>
      <c r="Q44" s="67">
        <f>SUM(Q9:Q43)</f>
        <v>1048406975</v>
      </c>
      <c r="R44" s="68"/>
    </row>
    <row r="45" spans="1:18" s="31" customFormat="1" x14ac:dyDescent="0.2">
      <c r="A45" s="109"/>
      <c r="B45" s="109"/>
      <c r="C45" s="110"/>
      <c r="D45" s="109"/>
      <c r="E45" s="109"/>
      <c r="F45" s="110"/>
      <c r="G45" s="109"/>
      <c r="H45" s="109"/>
      <c r="I45" s="36"/>
      <c r="J45" s="111"/>
      <c r="K45" s="50"/>
      <c r="L45" s="47"/>
      <c r="M45" s="47"/>
      <c r="N45" s="47"/>
      <c r="O45" s="52"/>
      <c r="P45" s="60"/>
      <c r="Q45" s="60"/>
      <c r="R45" s="56"/>
    </row>
    <row r="46" spans="1:18" s="31" customFormat="1" x14ac:dyDescent="0.2">
      <c r="A46" s="109"/>
      <c r="B46" s="109"/>
      <c r="C46" s="110"/>
      <c r="D46" s="109"/>
      <c r="E46" s="109"/>
      <c r="F46" s="110"/>
      <c r="G46" s="109"/>
      <c r="H46" s="109"/>
      <c r="I46" s="36"/>
      <c r="J46" s="111"/>
      <c r="K46" s="50"/>
      <c r="L46" s="47"/>
      <c r="M46" s="47"/>
      <c r="N46" s="47"/>
      <c r="O46" s="52"/>
      <c r="P46" s="60"/>
      <c r="Q46" s="60"/>
      <c r="R46" s="56"/>
    </row>
    <row r="47" spans="1:18" x14ac:dyDescent="0.2">
      <c r="Q47" s="62">
        <f>Q44-N44</f>
        <v>365069975</v>
      </c>
    </row>
    <row r="56" spans="4:5" ht="13.5" thickBot="1" x14ac:dyDescent="0.25">
      <c r="D56" s="16"/>
      <c r="E56" s="25"/>
    </row>
  </sheetData>
  <mergeCells count="12">
    <mergeCell ref="D1:H1"/>
    <mergeCell ref="A2:H2"/>
    <mergeCell ref="A7:A8"/>
    <mergeCell ref="B7:B8"/>
    <mergeCell ref="C7:C8"/>
    <mergeCell ref="D7:D8"/>
    <mergeCell ref="G7:G8"/>
    <mergeCell ref="P7:P8"/>
    <mergeCell ref="Q7:Q8"/>
    <mergeCell ref="R7:R8"/>
    <mergeCell ref="F7:F8"/>
    <mergeCell ref="H7:H8"/>
  </mergeCells>
  <phoneticPr fontId="3"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45"/>
  <sheetViews>
    <sheetView topLeftCell="A29" zoomScale="55" zoomScaleNormal="55" workbookViewId="0">
      <selection activeCell="B6" sqref="B6"/>
    </sheetView>
  </sheetViews>
  <sheetFormatPr defaultRowHeight="12.75" x14ac:dyDescent="0.2"/>
  <cols>
    <col min="1" max="1" width="4.28515625" customWidth="1"/>
    <col min="2" max="2" width="49.140625" customWidth="1"/>
    <col min="3" max="3" width="20.42578125" style="27" customWidth="1"/>
    <col min="4" max="4" width="24.28515625" style="27" customWidth="1"/>
    <col min="5" max="5" width="33.140625" style="19" customWidth="1"/>
    <col min="6" max="6" width="50" style="27" customWidth="1"/>
    <col min="7" max="7" width="9.85546875" customWidth="1"/>
    <col min="8" max="8" width="10.5703125" customWidth="1"/>
    <col min="9" max="9" width="24.140625" style="36" hidden="1" customWidth="1"/>
    <col min="10" max="10" width="13.7109375" style="46" hidden="1" customWidth="1"/>
    <col min="11" max="11" width="15.42578125" style="50" hidden="1" customWidth="1"/>
    <col min="12" max="13" width="16.5703125" style="47" hidden="1" customWidth="1"/>
    <col min="14" max="14" width="16.85546875" style="47" hidden="1" customWidth="1"/>
    <col min="15" max="15" width="12" style="52" hidden="1" customWidth="1"/>
    <col min="16" max="16" width="21.140625" style="60" customWidth="1"/>
    <col min="17" max="17" width="20.5703125" style="60" customWidth="1"/>
    <col min="18" max="18" width="18.140625" style="56" customWidth="1"/>
  </cols>
  <sheetData>
    <row r="1" spans="1:18" ht="84.4" customHeight="1" x14ac:dyDescent="0.2">
      <c r="A1" s="1"/>
      <c r="B1" s="1"/>
      <c r="C1" s="3"/>
      <c r="D1" s="243"/>
      <c r="E1" s="243"/>
      <c r="F1" s="243"/>
      <c r="G1" s="243"/>
      <c r="H1" s="243"/>
    </row>
    <row r="2" spans="1:18" ht="15" x14ac:dyDescent="0.2">
      <c r="A2" s="244"/>
      <c r="B2" s="244"/>
      <c r="C2" s="244"/>
      <c r="D2" s="244"/>
      <c r="E2" s="244"/>
      <c r="F2" s="244"/>
      <c r="G2" s="244"/>
      <c r="H2" s="244"/>
      <c r="I2" s="37"/>
    </row>
    <row r="3" spans="1:18" x14ac:dyDescent="0.2">
      <c r="A3" s="1"/>
      <c r="B3" s="1"/>
      <c r="C3" s="3"/>
      <c r="D3" s="3"/>
      <c r="E3" s="5"/>
      <c r="F3" s="3"/>
      <c r="G3" s="1"/>
      <c r="H3" s="1"/>
      <c r="I3" s="38"/>
    </row>
    <row r="4" spans="1:18" x14ac:dyDescent="0.2">
      <c r="A4" s="35"/>
      <c r="B4" s="1"/>
      <c r="C4" s="3"/>
      <c r="D4" s="3"/>
      <c r="E4" s="5"/>
      <c r="F4" s="3"/>
      <c r="G4" s="1"/>
      <c r="H4" s="1"/>
      <c r="I4" s="38"/>
    </row>
    <row r="5" spans="1:18" x14ac:dyDescent="0.2">
      <c r="A5" s="4"/>
      <c r="B5" s="1"/>
      <c r="C5" s="3"/>
      <c r="D5" s="3"/>
      <c r="E5" s="5"/>
      <c r="F5" s="3"/>
      <c r="G5" s="1"/>
      <c r="H5" s="1"/>
      <c r="I5" s="38"/>
    </row>
    <row r="6" spans="1:18" ht="75" customHeight="1" x14ac:dyDescent="0.2">
      <c r="A6" s="112"/>
      <c r="B6" s="113" t="s">
        <v>290</v>
      </c>
      <c r="C6" s="157"/>
      <c r="D6" s="3"/>
      <c r="E6" s="5"/>
      <c r="F6" s="3"/>
      <c r="G6" s="1"/>
      <c r="H6" s="1"/>
      <c r="I6" s="38"/>
    </row>
    <row r="7" spans="1:18" s="73" customFormat="1" ht="33" customHeight="1" x14ac:dyDescent="0.2">
      <c r="A7" s="269" t="s">
        <v>1</v>
      </c>
      <c r="B7" s="270" t="s">
        <v>2</v>
      </c>
      <c r="C7" s="271" t="s">
        <v>80</v>
      </c>
      <c r="D7" s="270" t="s">
        <v>81</v>
      </c>
      <c r="E7" s="115"/>
      <c r="F7" s="273" t="s">
        <v>231</v>
      </c>
      <c r="G7" s="270" t="s">
        <v>3</v>
      </c>
      <c r="H7" s="275" t="s">
        <v>68</v>
      </c>
      <c r="I7" s="116"/>
      <c r="J7" s="117" t="s">
        <v>266</v>
      </c>
      <c r="K7" s="118"/>
      <c r="L7" s="118"/>
      <c r="M7" s="118"/>
      <c r="N7" s="118"/>
      <c r="O7" s="116" t="s">
        <v>283</v>
      </c>
      <c r="P7" s="265" t="s">
        <v>287</v>
      </c>
      <c r="Q7" s="265" t="s">
        <v>288</v>
      </c>
      <c r="R7" s="267" t="s">
        <v>286</v>
      </c>
    </row>
    <row r="8" spans="1:18" s="73" customFormat="1" ht="26.25" customHeight="1" x14ac:dyDescent="0.2">
      <c r="A8" s="269"/>
      <c r="B8" s="270"/>
      <c r="C8" s="272"/>
      <c r="D8" s="270"/>
      <c r="E8" s="119"/>
      <c r="F8" s="274"/>
      <c r="G8" s="270"/>
      <c r="H8" s="275"/>
      <c r="I8" s="116"/>
      <c r="J8" s="117"/>
      <c r="K8" s="118"/>
      <c r="L8" s="118"/>
      <c r="M8" s="118"/>
      <c r="N8" s="118"/>
      <c r="O8" s="116"/>
      <c r="P8" s="266"/>
      <c r="Q8" s="266"/>
      <c r="R8" s="268"/>
    </row>
    <row r="9" spans="1:18" s="31" customFormat="1" ht="85.5" customHeight="1" x14ac:dyDescent="0.2">
      <c r="A9" s="120">
        <v>1</v>
      </c>
      <c r="B9" s="121" t="s">
        <v>206</v>
      </c>
      <c r="C9" s="138" t="s">
        <v>207</v>
      </c>
      <c r="D9" s="138" t="s">
        <v>208</v>
      </c>
      <c r="E9" s="123"/>
      <c r="F9" s="124" t="s">
        <v>229</v>
      </c>
      <c r="G9" s="120" t="s">
        <v>0</v>
      </c>
      <c r="H9" s="125">
        <v>5</v>
      </c>
      <c r="I9" s="126" t="s">
        <v>230</v>
      </c>
      <c r="J9" s="127"/>
      <c r="K9" s="128"/>
      <c r="L9" s="129">
        <v>367000</v>
      </c>
      <c r="M9" s="129">
        <f>L9+K9</f>
        <v>367000</v>
      </c>
      <c r="N9" s="129">
        <f>M9*H9</f>
        <v>1835000</v>
      </c>
      <c r="O9" s="130">
        <v>1.3</v>
      </c>
      <c r="P9" s="131">
        <f>O9*M9</f>
        <v>477100</v>
      </c>
      <c r="Q9" s="131">
        <f>P9*H9</f>
        <v>2385500</v>
      </c>
      <c r="R9" s="132" t="s">
        <v>284</v>
      </c>
    </row>
    <row r="10" spans="1:18" s="31" customFormat="1" ht="89.25" customHeight="1" x14ac:dyDescent="0.2">
      <c r="A10" s="120">
        <v>2</v>
      </c>
      <c r="B10" s="121" t="s">
        <v>204</v>
      </c>
      <c r="C10" s="138" t="s">
        <v>105</v>
      </c>
      <c r="D10" s="138" t="s">
        <v>205</v>
      </c>
      <c r="E10" s="133"/>
      <c r="F10" s="124" t="s">
        <v>256</v>
      </c>
      <c r="G10" s="120" t="s">
        <v>203</v>
      </c>
      <c r="H10" s="125">
        <v>18</v>
      </c>
      <c r="I10" s="134" t="s">
        <v>235</v>
      </c>
      <c r="J10" s="127"/>
      <c r="K10" s="128"/>
      <c r="L10" s="129">
        <v>1300000</v>
      </c>
      <c r="M10" s="129">
        <f t="shared" ref="M10:M32" si="0">L10+K10</f>
        <v>1300000</v>
      </c>
      <c r="N10" s="129">
        <f>M10*H10</f>
        <v>23400000</v>
      </c>
      <c r="O10" s="130">
        <v>1.3</v>
      </c>
      <c r="P10" s="131">
        <f t="shared" ref="P10:P32" si="1">O10*M10</f>
        <v>1690000</v>
      </c>
      <c r="Q10" s="131">
        <f t="shared" ref="Q10:Q32" si="2">P10*H10</f>
        <v>30420000</v>
      </c>
      <c r="R10" s="132" t="s">
        <v>284</v>
      </c>
    </row>
    <row r="11" spans="1:18" s="31" customFormat="1" ht="77.25" customHeight="1" x14ac:dyDescent="0.2">
      <c r="A11" s="120">
        <v>3</v>
      </c>
      <c r="B11" s="121" t="s">
        <v>217</v>
      </c>
      <c r="C11" s="138" t="s">
        <v>105</v>
      </c>
      <c r="D11" s="138" t="s">
        <v>218</v>
      </c>
      <c r="E11" s="123"/>
      <c r="F11" s="124" t="s">
        <v>227</v>
      </c>
      <c r="G11" s="120" t="s">
        <v>0</v>
      </c>
      <c r="H11" s="125">
        <v>3</v>
      </c>
      <c r="I11" s="134" t="s">
        <v>228</v>
      </c>
      <c r="J11" s="127"/>
      <c r="K11" s="128"/>
      <c r="L11" s="129">
        <v>114000</v>
      </c>
      <c r="M11" s="129">
        <f t="shared" si="0"/>
        <v>114000</v>
      </c>
      <c r="N11" s="129">
        <f t="shared" ref="N11:N32" si="3">M11*H11</f>
        <v>342000</v>
      </c>
      <c r="O11" s="130">
        <v>1.3</v>
      </c>
      <c r="P11" s="131">
        <f t="shared" si="1"/>
        <v>148200</v>
      </c>
      <c r="Q11" s="131">
        <f t="shared" si="2"/>
        <v>444600</v>
      </c>
      <c r="R11" s="132" t="s">
        <v>284</v>
      </c>
    </row>
    <row r="12" spans="1:18" s="31" customFormat="1" ht="111.75" customHeight="1" x14ac:dyDescent="0.2">
      <c r="A12" s="120">
        <v>4</v>
      </c>
      <c r="B12" s="135" t="s">
        <v>37</v>
      </c>
      <c r="C12" s="138" t="s">
        <v>105</v>
      </c>
      <c r="D12" s="138"/>
      <c r="E12" s="136"/>
      <c r="F12" s="124" t="s">
        <v>233</v>
      </c>
      <c r="G12" s="120" t="s">
        <v>0</v>
      </c>
      <c r="H12" s="125">
        <v>10</v>
      </c>
      <c r="I12" s="134" t="s">
        <v>267</v>
      </c>
      <c r="J12" s="127">
        <v>0.2</v>
      </c>
      <c r="K12" s="128">
        <f>9*12500*J12</f>
        <v>22500</v>
      </c>
      <c r="L12" s="129">
        <f>1.43*12500</f>
        <v>17875</v>
      </c>
      <c r="M12" s="129">
        <f t="shared" si="0"/>
        <v>40375</v>
      </c>
      <c r="N12" s="129">
        <f t="shared" si="3"/>
        <v>403750</v>
      </c>
      <c r="O12" s="130">
        <v>4</v>
      </c>
      <c r="P12" s="131">
        <f t="shared" si="1"/>
        <v>161500</v>
      </c>
      <c r="Q12" s="131">
        <f t="shared" si="2"/>
        <v>1615000</v>
      </c>
      <c r="R12" s="132" t="s">
        <v>284</v>
      </c>
    </row>
    <row r="13" spans="1:18" s="31" customFormat="1" ht="104.25" customHeight="1" x14ac:dyDescent="0.2">
      <c r="A13" s="120">
        <v>5</v>
      </c>
      <c r="B13" s="135" t="s">
        <v>209</v>
      </c>
      <c r="C13" s="138" t="s">
        <v>105</v>
      </c>
      <c r="D13" s="138"/>
      <c r="E13" s="136"/>
      <c r="F13" s="124" t="s">
        <v>232</v>
      </c>
      <c r="G13" s="120" t="s">
        <v>0</v>
      </c>
      <c r="H13" s="125">
        <v>40</v>
      </c>
      <c r="I13" s="134" t="s">
        <v>268</v>
      </c>
      <c r="J13" s="127">
        <v>0.2</v>
      </c>
      <c r="K13" s="128">
        <f t="shared" ref="K13:K32" si="4">9*12500*J13</f>
        <v>22500</v>
      </c>
      <c r="L13" s="129">
        <f>0.75*12500</f>
        <v>9375</v>
      </c>
      <c r="M13" s="129">
        <f t="shared" si="0"/>
        <v>31875</v>
      </c>
      <c r="N13" s="129">
        <f t="shared" si="3"/>
        <v>1275000</v>
      </c>
      <c r="O13" s="130">
        <v>3</v>
      </c>
      <c r="P13" s="131">
        <f t="shared" si="1"/>
        <v>95625</v>
      </c>
      <c r="Q13" s="131">
        <f t="shared" si="2"/>
        <v>3825000</v>
      </c>
      <c r="R13" s="132" t="s">
        <v>284</v>
      </c>
    </row>
    <row r="14" spans="1:18" s="31" customFormat="1" ht="126" customHeight="1" x14ac:dyDescent="0.2">
      <c r="A14" s="120">
        <v>6</v>
      </c>
      <c r="B14" s="135" t="s">
        <v>52</v>
      </c>
      <c r="C14" s="138" t="s">
        <v>105</v>
      </c>
      <c r="D14" s="121"/>
      <c r="E14" s="137"/>
      <c r="F14" s="124"/>
      <c r="G14" s="120" t="s">
        <v>0</v>
      </c>
      <c r="H14" s="125">
        <v>10</v>
      </c>
      <c r="I14" s="134" t="s">
        <v>269</v>
      </c>
      <c r="J14" s="127">
        <v>3</v>
      </c>
      <c r="K14" s="128">
        <f t="shared" si="4"/>
        <v>337500</v>
      </c>
      <c r="L14" s="129">
        <f>12500*9.7</f>
        <v>121249.99999999999</v>
      </c>
      <c r="M14" s="129">
        <f t="shared" si="0"/>
        <v>458750</v>
      </c>
      <c r="N14" s="129">
        <f t="shared" si="3"/>
        <v>4587500</v>
      </c>
      <c r="O14" s="130">
        <v>1.3</v>
      </c>
      <c r="P14" s="131">
        <f t="shared" si="1"/>
        <v>596375</v>
      </c>
      <c r="Q14" s="131">
        <f t="shared" si="2"/>
        <v>5963750</v>
      </c>
      <c r="R14" s="132" t="s">
        <v>284</v>
      </c>
    </row>
    <row r="15" spans="1:18" s="31" customFormat="1" ht="83.25" customHeight="1" x14ac:dyDescent="0.2">
      <c r="A15" s="120">
        <v>7</v>
      </c>
      <c r="B15" s="135" t="s">
        <v>211</v>
      </c>
      <c r="C15" s="138" t="s">
        <v>8</v>
      </c>
      <c r="D15" s="121" t="s">
        <v>38</v>
      </c>
      <c r="E15" s="137"/>
      <c r="F15" s="124" t="s">
        <v>234</v>
      </c>
      <c r="G15" s="120" t="s">
        <v>0</v>
      </c>
      <c r="H15" s="125">
        <v>1</v>
      </c>
      <c r="I15" s="134" t="s">
        <v>236</v>
      </c>
      <c r="J15" s="127">
        <v>3.5</v>
      </c>
      <c r="K15" s="128">
        <f t="shared" si="4"/>
        <v>393750</v>
      </c>
      <c r="L15" s="129">
        <f>12500*955</f>
        <v>11937500</v>
      </c>
      <c r="M15" s="129">
        <f t="shared" si="0"/>
        <v>12331250</v>
      </c>
      <c r="N15" s="129">
        <f t="shared" si="3"/>
        <v>12331250</v>
      </c>
      <c r="O15" s="130">
        <v>1.5</v>
      </c>
      <c r="P15" s="131">
        <f t="shared" si="1"/>
        <v>18496875</v>
      </c>
      <c r="Q15" s="131">
        <f t="shared" si="2"/>
        <v>18496875</v>
      </c>
      <c r="R15" s="132" t="s">
        <v>284</v>
      </c>
    </row>
    <row r="16" spans="1:18" s="31" customFormat="1" ht="147.75" customHeight="1" x14ac:dyDescent="0.2">
      <c r="A16" s="120">
        <v>8</v>
      </c>
      <c r="B16" s="121" t="s">
        <v>39</v>
      </c>
      <c r="C16" s="138" t="s">
        <v>105</v>
      </c>
      <c r="D16" s="138" t="s">
        <v>41</v>
      </c>
      <c r="E16" s="123"/>
      <c r="F16" s="124" t="s">
        <v>281</v>
      </c>
      <c r="G16" s="120" t="s">
        <v>0</v>
      </c>
      <c r="H16" s="125">
        <v>2</v>
      </c>
      <c r="I16" s="134" t="s">
        <v>270</v>
      </c>
      <c r="J16" s="127">
        <v>0.3</v>
      </c>
      <c r="K16" s="128">
        <f t="shared" si="4"/>
        <v>33750</v>
      </c>
      <c r="L16" s="129">
        <v>200000</v>
      </c>
      <c r="M16" s="129">
        <f t="shared" si="0"/>
        <v>233750</v>
      </c>
      <c r="N16" s="129">
        <f t="shared" si="3"/>
        <v>467500</v>
      </c>
      <c r="O16" s="130">
        <v>1.3</v>
      </c>
      <c r="P16" s="131">
        <f t="shared" si="1"/>
        <v>303875</v>
      </c>
      <c r="Q16" s="131">
        <f t="shared" si="2"/>
        <v>607750</v>
      </c>
      <c r="R16" s="132" t="s">
        <v>284</v>
      </c>
    </row>
    <row r="17" spans="1:18" s="31" customFormat="1" ht="141" customHeight="1" x14ac:dyDescent="0.2">
      <c r="A17" s="120">
        <v>9</v>
      </c>
      <c r="B17" s="138" t="s">
        <v>40</v>
      </c>
      <c r="C17" s="138" t="s">
        <v>105</v>
      </c>
      <c r="D17" s="138" t="s">
        <v>42</v>
      </c>
      <c r="E17" s="136"/>
      <c r="F17" s="124" t="s">
        <v>280</v>
      </c>
      <c r="G17" s="120" t="s">
        <v>0</v>
      </c>
      <c r="H17" s="125">
        <v>7</v>
      </c>
      <c r="I17" s="134" t="s">
        <v>237</v>
      </c>
      <c r="J17" s="127">
        <v>0.4</v>
      </c>
      <c r="K17" s="128">
        <f t="shared" si="4"/>
        <v>45000</v>
      </c>
      <c r="L17" s="129">
        <v>190000</v>
      </c>
      <c r="M17" s="129">
        <f t="shared" si="0"/>
        <v>235000</v>
      </c>
      <c r="N17" s="129">
        <f t="shared" si="3"/>
        <v>1645000</v>
      </c>
      <c r="O17" s="130">
        <v>1.3</v>
      </c>
      <c r="P17" s="131">
        <f t="shared" si="1"/>
        <v>305500</v>
      </c>
      <c r="Q17" s="131">
        <f t="shared" si="2"/>
        <v>2138500</v>
      </c>
      <c r="R17" s="132" t="s">
        <v>284</v>
      </c>
    </row>
    <row r="18" spans="1:18" s="31" customFormat="1" ht="228" x14ac:dyDescent="0.2">
      <c r="A18" s="120">
        <v>16</v>
      </c>
      <c r="B18" s="139" t="s">
        <v>213</v>
      </c>
      <c r="C18" s="158" t="s">
        <v>43</v>
      </c>
      <c r="D18" s="159" t="s">
        <v>44</v>
      </c>
      <c r="E18" s="123"/>
      <c r="F18" s="140" t="s">
        <v>271</v>
      </c>
      <c r="G18" s="120" t="s">
        <v>7</v>
      </c>
      <c r="H18" s="125">
        <v>2</v>
      </c>
      <c r="I18" s="141" t="s">
        <v>272</v>
      </c>
      <c r="J18" s="127">
        <v>25</v>
      </c>
      <c r="K18" s="128">
        <f t="shared" si="4"/>
        <v>2812500</v>
      </c>
      <c r="L18" s="129">
        <f>12500*5130</f>
        <v>64125000</v>
      </c>
      <c r="M18" s="129">
        <f t="shared" si="0"/>
        <v>66937500</v>
      </c>
      <c r="N18" s="129">
        <f t="shared" si="3"/>
        <v>133875000</v>
      </c>
      <c r="O18" s="130">
        <v>1.55</v>
      </c>
      <c r="P18" s="131">
        <f t="shared" si="1"/>
        <v>103753125</v>
      </c>
      <c r="Q18" s="131">
        <f t="shared" si="2"/>
        <v>207506250</v>
      </c>
      <c r="R18" s="132" t="s">
        <v>284</v>
      </c>
    </row>
    <row r="19" spans="1:18" s="31" customFormat="1" ht="128.25" customHeight="1" x14ac:dyDescent="0.2">
      <c r="A19" s="120">
        <v>17</v>
      </c>
      <c r="B19" s="139" t="s">
        <v>220</v>
      </c>
      <c r="C19" s="158" t="s">
        <v>43</v>
      </c>
      <c r="D19" s="158" t="s">
        <v>45</v>
      </c>
      <c r="E19" s="133"/>
      <c r="F19" s="142" t="s">
        <v>273</v>
      </c>
      <c r="G19" s="120" t="s">
        <v>7</v>
      </c>
      <c r="H19" s="125">
        <v>5</v>
      </c>
      <c r="I19" s="143" t="s">
        <v>275</v>
      </c>
      <c r="J19" s="127">
        <v>6</v>
      </c>
      <c r="K19" s="128">
        <f t="shared" si="4"/>
        <v>675000</v>
      </c>
      <c r="L19" s="129">
        <f>12500*1300</f>
        <v>16250000</v>
      </c>
      <c r="M19" s="129">
        <f t="shared" si="0"/>
        <v>16925000</v>
      </c>
      <c r="N19" s="129">
        <f t="shared" si="3"/>
        <v>84625000</v>
      </c>
      <c r="O19" s="130">
        <v>1.7</v>
      </c>
      <c r="P19" s="131">
        <f t="shared" si="1"/>
        <v>28772500</v>
      </c>
      <c r="Q19" s="131">
        <f t="shared" si="2"/>
        <v>143862500</v>
      </c>
      <c r="R19" s="132" t="s">
        <v>284</v>
      </c>
    </row>
    <row r="20" spans="1:18" s="31" customFormat="1" ht="131.25" customHeight="1" x14ac:dyDescent="0.2">
      <c r="A20" s="120">
        <v>18</v>
      </c>
      <c r="B20" s="139" t="s">
        <v>221</v>
      </c>
      <c r="C20" s="158" t="s">
        <v>43</v>
      </c>
      <c r="D20" s="158" t="s">
        <v>45</v>
      </c>
      <c r="E20" s="144"/>
      <c r="F20" s="142" t="s">
        <v>274</v>
      </c>
      <c r="G20" s="120" t="s">
        <v>7</v>
      </c>
      <c r="H20" s="125">
        <v>5</v>
      </c>
      <c r="I20" s="143" t="s">
        <v>276</v>
      </c>
      <c r="J20" s="127">
        <v>6</v>
      </c>
      <c r="K20" s="128">
        <f t="shared" si="4"/>
        <v>675000</v>
      </c>
      <c r="L20" s="129">
        <f>12500*625</f>
        <v>7812500</v>
      </c>
      <c r="M20" s="129">
        <f t="shared" si="0"/>
        <v>8487500</v>
      </c>
      <c r="N20" s="129">
        <f t="shared" si="3"/>
        <v>42437500</v>
      </c>
      <c r="O20" s="130">
        <v>1.7</v>
      </c>
      <c r="P20" s="131">
        <f t="shared" si="1"/>
        <v>14428750</v>
      </c>
      <c r="Q20" s="131">
        <f t="shared" si="2"/>
        <v>72143750</v>
      </c>
      <c r="R20" s="132" t="s">
        <v>284</v>
      </c>
    </row>
    <row r="21" spans="1:18" s="31" customFormat="1" ht="111.75" customHeight="1" x14ac:dyDescent="0.2">
      <c r="A21" s="120">
        <v>19</v>
      </c>
      <c r="B21" s="138" t="s">
        <v>226</v>
      </c>
      <c r="C21" s="158" t="s">
        <v>43</v>
      </c>
      <c r="D21" s="158" t="s">
        <v>46</v>
      </c>
      <c r="E21" s="133"/>
      <c r="F21" s="124" t="s">
        <v>279</v>
      </c>
      <c r="G21" s="120" t="s">
        <v>7</v>
      </c>
      <c r="H21" s="125">
        <v>5</v>
      </c>
      <c r="I21" s="126" t="s">
        <v>254</v>
      </c>
      <c r="J21" s="127">
        <v>12</v>
      </c>
      <c r="K21" s="128">
        <f t="shared" si="4"/>
        <v>1350000</v>
      </c>
      <c r="L21" s="129">
        <f>12500*357</f>
        <v>4462500</v>
      </c>
      <c r="M21" s="129">
        <f t="shared" si="0"/>
        <v>5812500</v>
      </c>
      <c r="N21" s="129">
        <f t="shared" si="3"/>
        <v>29062500</v>
      </c>
      <c r="O21" s="130">
        <v>1.5</v>
      </c>
      <c r="P21" s="131">
        <f t="shared" si="1"/>
        <v>8718750</v>
      </c>
      <c r="Q21" s="131">
        <f t="shared" si="2"/>
        <v>43593750</v>
      </c>
      <c r="R21" s="132" t="s">
        <v>284</v>
      </c>
    </row>
    <row r="22" spans="1:18" s="31" customFormat="1" ht="118.5" customHeight="1" x14ac:dyDescent="0.2">
      <c r="A22" s="120">
        <v>20</v>
      </c>
      <c r="B22" s="138" t="s">
        <v>165</v>
      </c>
      <c r="C22" s="158" t="s">
        <v>166</v>
      </c>
      <c r="D22" s="159" t="s">
        <v>105</v>
      </c>
      <c r="E22" s="123"/>
      <c r="F22" s="140" t="s">
        <v>278</v>
      </c>
      <c r="G22" s="120" t="s">
        <v>7</v>
      </c>
      <c r="H22" s="125">
        <v>1</v>
      </c>
      <c r="I22" s="43" t="s">
        <v>277</v>
      </c>
      <c r="J22" s="127">
        <v>12</v>
      </c>
      <c r="K22" s="128">
        <f t="shared" si="4"/>
        <v>1350000</v>
      </c>
      <c r="L22" s="129">
        <f>12500*128</f>
        <v>1600000</v>
      </c>
      <c r="M22" s="129">
        <f t="shared" si="0"/>
        <v>2950000</v>
      </c>
      <c r="N22" s="129">
        <f t="shared" si="3"/>
        <v>2950000</v>
      </c>
      <c r="O22" s="130">
        <v>1.5</v>
      </c>
      <c r="P22" s="131">
        <f t="shared" si="1"/>
        <v>4425000</v>
      </c>
      <c r="Q22" s="131">
        <f t="shared" si="2"/>
        <v>4425000</v>
      </c>
      <c r="R22" s="132" t="s">
        <v>284</v>
      </c>
    </row>
    <row r="23" spans="1:18" s="31" customFormat="1" ht="370.5" x14ac:dyDescent="0.2">
      <c r="A23" s="120">
        <v>21</v>
      </c>
      <c r="B23" s="138" t="s">
        <v>168</v>
      </c>
      <c r="C23" s="158" t="s">
        <v>43</v>
      </c>
      <c r="D23" s="158" t="s">
        <v>167</v>
      </c>
      <c r="E23" s="133"/>
      <c r="F23" s="124" t="s">
        <v>309</v>
      </c>
      <c r="G23" s="120" t="s">
        <v>7</v>
      </c>
      <c r="H23" s="125">
        <v>1</v>
      </c>
      <c r="I23" s="126" t="s">
        <v>253</v>
      </c>
      <c r="J23" s="127">
        <v>6</v>
      </c>
      <c r="K23" s="128">
        <f>9*12500*J23</f>
        <v>675000</v>
      </c>
      <c r="L23" s="129">
        <f>12500*928</f>
        <v>11600000</v>
      </c>
      <c r="M23" s="129">
        <f t="shared" si="0"/>
        <v>12275000</v>
      </c>
      <c r="N23" s="129">
        <f t="shared" si="3"/>
        <v>12275000</v>
      </c>
      <c r="O23" s="130">
        <v>2</v>
      </c>
      <c r="P23" s="131">
        <f t="shared" si="1"/>
        <v>24550000</v>
      </c>
      <c r="Q23" s="131">
        <f t="shared" si="2"/>
        <v>24550000</v>
      </c>
      <c r="R23" s="132" t="s">
        <v>284</v>
      </c>
    </row>
    <row r="24" spans="1:18" s="31" customFormat="1" ht="105" customHeight="1" x14ac:dyDescent="0.2">
      <c r="A24" s="120">
        <v>22</v>
      </c>
      <c r="B24" s="138" t="s">
        <v>171</v>
      </c>
      <c r="C24" s="158" t="s">
        <v>169</v>
      </c>
      <c r="D24" s="158" t="s">
        <v>170</v>
      </c>
      <c r="E24" s="133"/>
      <c r="F24" s="124" t="s">
        <v>238</v>
      </c>
      <c r="G24" s="120" t="s">
        <v>0</v>
      </c>
      <c r="H24" s="125">
        <v>1</v>
      </c>
      <c r="I24" s="134" t="s">
        <v>307</v>
      </c>
      <c r="J24" s="127">
        <v>0.1</v>
      </c>
      <c r="K24" s="128">
        <f>9*12500*J24</f>
        <v>11250</v>
      </c>
      <c r="L24" s="129">
        <f>12500*71</f>
        <v>887500</v>
      </c>
      <c r="M24" s="129">
        <f t="shared" si="0"/>
        <v>898750</v>
      </c>
      <c r="N24" s="129">
        <f t="shared" si="3"/>
        <v>898750</v>
      </c>
      <c r="O24" s="130">
        <v>2</v>
      </c>
      <c r="P24" s="131">
        <f t="shared" si="1"/>
        <v>1797500</v>
      </c>
      <c r="Q24" s="131">
        <f t="shared" si="2"/>
        <v>1797500</v>
      </c>
      <c r="R24" s="132" t="s">
        <v>284</v>
      </c>
    </row>
    <row r="25" spans="1:18" s="31" customFormat="1" ht="129.75" customHeight="1" x14ac:dyDescent="0.2">
      <c r="A25" s="120">
        <v>23</v>
      </c>
      <c r="B25" s="145" t="s">
        <v>214</v>
      </c>
      <c r="C25" s="138" t="s">
        <v>105</v>
      </c>
      <c r="D25" s="160" t="s">
        <v>107</v>
      </c>
      <c r="E25" s="146"/>
      <c r="F25" s="147" t="s">
        <v>255</v>
      </c>
      <c r="G25" s="122" t="s">
        <v>0</v>
      </c>
      <c r="H25" s="125">
        <v>142</v>
      </c>
      <c r="I25" s="134" t="s">
        <v>265</v>
      </c>
      <c r="J25" s="127">
        <v>0.05</v>
      </c>
      <c r="K25" s="128">
        <f t="shared" si="4"/>
        <v>5625</v>
      </c>
      <c r="L25" s="129">
        <f>12500*4</f>
        <v>50000</v>
      </c>
      <c r="M25" s="129">
        <f t="shared" si="0"/>
        <v>55625</v>
      </c>
      <c r="N25" s="129">
        <f t="shared" si="3"/>
        <v>7898750</v>
      </c>
      <c r="O25" s="130">
        <v>1.7</v>
      </c>
      <c r="P25" s="131">
        <f t="shared" si="1"/>
        <v>94562.5</v>
      </c>
      <c r="Q25" s="131">
        <f t="shared" si="2"/>
        <v>13427875</v>
      </c>
      <c r="R25" s="132" t="s">
        <v>284</v>
      </c>
    </row>
    <row r="26" spans="1:18" s="31" customFormat="1" ht="128.25" customHeight="1" x14ac:dyDescent="0.2">
      <c r="A26" s="120">
        <v>24</v>
      </c>
      <c r="B26" s="145" t="s">
        <v>215</v>
      </c>
      <c r="C26" s="138" t="s">
        <v>105</v>
      </c>
      <c r="D26" s="160" t="s">
        <v>108</v>
      </c>
      <c r="E26" s="133"/>
      <c r="F26" s="148" t="s">
        <v>255</v>
      </c>
      <c r="G26" s="122" t="s">
        <v>0</v>
      </c>
      <c r="H26" s="125">
        <v>272</v>
      </c>
      <c r="I26" s="134" t="s">
        <v>308</v>
      </c>
      <c r="J26" s="127">
        <v>0.05</v>
      </c>
      <c r="K26" s="128">
        <f>9*12500*J26</f>
        <v>5625</v>
      </c>
      <c r="L26" s="129">
        <f>12500*6</f>
        <v>75000</v>
      </c>
      <c r="M26" s="129">
        <f>L26+K26</f>
        <v>80625</v>
      </c>
      <c r="N26" s="129">
        <f t="shared" si="3"/>
        <v>21930000</v>
      </c>
      <c r="O26" s="130">
        <v>1.7</v>
      </c>
      <c r="P26" s="131">
        <f t="shared" si="1"/>
        <v>137062.5</v>
      </c>
      <c r="Q26" s="131">
        <f t="shared" si="2"/>
        <v>37281000</v>
      </c>
      <c r="R26" s="132" t="s">
        <v>284</v>
      </c>
    </row>
    <row r="27" spans="1:18" s="31" customFormat="1" ht="128.25" x14ac:dyDescent="0.2">
      <c r="A27" s="120">
        <v>27</v>
      </c>
      <c r="B27" s="138" t="s">
        <v>177</v>
      </c>
      <c r="C27" s="138" t="s">
        <v>6</v>
      </c>
      <c r="D27" s="138">
        <v>1478140000</v>
      </c>
      <c r="E27" s="136"/>
      <c r="F27" s="124" t="s">
        <v>246</v>
      </c>
      <c r="G27" s="120" t="s">
        <v>0</v>
      </c>
      <c r="H27" s="125">
        <v>1</v>
      </c>
      <c r="I27" s="126" t="s">
        <v>249</v>
      </c>
      <c r="J27" s="127">
        <v>2</v>
      </c>
      <c r="K27" s="128">
        <f t="shared" si="4"/>
        <v>225000</v>
      </c>
      <c r="L27" s="129">
        <f>12500*318</f>
        <v>3975000</v>
      </c>
      <c r="M27" s="129">
        <f t="shared" si="0"/>
        <v>4200000</v>
      </c>
      <c r="N27" s="129">
        <f t="shared" si="3"/>
        <v>4200000</v>
      </c>
      <c r="O27" s="130">
        <v>1.6</v>
      </c>
      <c r="P27" s="131">
        <f t="shared" si="1"/>
        <v>6720000</v>
      </c>
      <c r="Q27" s="131">
        <f t="shared" si="2"/>
        <v>6720000</v>
      </c>
      <c r="R27" s="132" t="s">
        <v>284</v>
      </c>
    </row>
    <row r="28" spans="1:18" s="31" customFormat="1" ht="95.25" customHeight="1" x14ac:dyDescent="0.2">
      <c r="A28" s="120">
        <v>28</v>
      </c>
      <c r="B28" s="138" t="s">
        <v>195</v>
      </c>
      <c r="C28" s="138" t="s">
        <v>6</v>
      </c>
      <c r="D28" s="138">
        <v>1478120000</v>
      </c>
      <c r="E28" s="136"/>
      <c r="F28" s="124" t="s">
        <v>247</v>
      </c>
      <c r="G28" s="120" t="s">
        <v>0</v>
      </c>
      <c r="H28" s="125">
        <v>8</v>
      </c>
      <c r="I28" s="126" t="s">
        <v>248</v>
      </c>
      <c r="J28" s="127">
        <v>1</v>
      </c>
      <c r="K28" s="128">
        <f t="shared" si="4"/>
        <v>112500</v>
      </c>
      <c r="L28" s="129">
        <f>12500*211</f>
        <v>2637500</v>
      </c>
      <c r="M28" s="129">
        <f t="shared" si="0"/>
        <v>2750000</v>
      </c>
      <c r="N28" s="129">
        <f t="shared" si="3"/>
        <v>22000000</v>
      </c>
      <c r="O28" s="130">
        <v>1.6</v>
      </c>
      <c r="P28" s="131">
        <f t="shared" si="1"/>
        <v>4400000</v>
      </c>
      <c r="Q28" s="131">
        <f t="shared" si="2"/>
        <v>35200000</v>
      </c>
      <c r="R28" s="132" t="s">
        <v>284</v>
      </c>
    </row>
    <row r="29" spans="1:18" s="31" customFormat="1" ht="123" customHeight="1" x14ac:dyDescent="0.2">
      <c r="A29" s="120">
        <v>29</v>
      </c>
      <c r="B29" s="138" t="s">
        <v>50</v>
      </c>
      <c r="C29" s="138" t="s">
        <v>6</v>
      </c>
      <c r="D29" s="138">
        <v>7760054117</v>
      </c>
      <c r="E29" s="136"/>
      <c r="F29" s="124" t="s">
        <v>244</v>
      </c>
      <c r="G29" s="120" t="s">
        <v>0</v>
      </c>
      <c r="H29" s="125">
        <v>17</v>
      </c>
      <c r="I29" s="126" t="s">
        <v>245</v>
      </c>
      <c r="J29" s="127">
        <v>0.2</v>
      </c>
      <c r="K29" s="128">
        <f t="shared" si="4"/>
        <v>22500</v>
      </c>
      <c r="L29" s="129">
        <f>12500*328</f>
        <v>4100000</v>
      </c>
      <c r="M29" s="129">
        <f t="shared" si="0"/>
        <v>4122500</v>
      </c>
      <c r="N29" s="129">
        <f t="shared" si="3"/>
        <v>70082500</v>
      </c>
      <c r="O29" s="130">
        <v>1.6</v>
      </c>
      <c r="P29" s="131">
        <f t="shared" si="1"/>
        <v>6596000</v>
      </c>
      <c r="Q29" s="131">
        <f t="shared" si="2"/>
        <v>112132000</v>
      </c>
      <c r="R29" s="132" t="s">
        <v>284</v>
      </c>
    </row>
    <row r="30" spans="1:18" s="31" customFormat="1" ht="100.5" customHeight="1" x14ac:dyDescent="0.2">
      <c r="A30" s="120">
        <v>30</v>
      </c>
      <c r="B30" s="138" t="s">
        <v>148</v>
      </c>
      <c r="C30" s="138" t="s">
        <v>149</v>
      </c>
      <c r="D30" s="161" t="s">
        <v>150</v>
      </c>
      <c r="E30" s="149"/>
      <c r="F30" s="124" t="s">
        <v>241</v>
      </c>
      <c r="G30" s="120" t="s">
        <v>0</v>
      </c>
      <c r="H30" s="125">
        <v>20</v>
      </c>
      <c r="I30" s="126" t="s">
        <v>291</v>
      </c>
      <c r="J30" s="127">
        <v>1.2</v>
      </c>
      <c r="K30" s="128">
        <f t="shared" si="4"/>
        <v>135000</v>
      </c>
      <c r="L30" s="129">
        <f>12500*524</f>
        <v>6550000</v>
      </c>
      <c r="M30" s="129">
        <f t="shared" si="0"/>
        <v>6685000</v>
      </c>
      <c r="N30" s="129">
        <f t="shared" si="3"/>
        <v>133700000</v>
      </c>
      <c r="O30" s="130">
        <v>1.6</v>
      </c>
      <c r="P30" s="131">
        <f t="shared" si="1"/>
        <v>10696000</v>
      </c>
      <c r="Q30" s="131">
        <f t="shared" si="2"/>
        <v>213920000</v>
      </c>
      <c r="R30" s="132" t="s">
        <v>284</v>
      </c>
    </row>
    <row r="31" spans="1:18" s="31" customFormat="1" ht="128.25" x14ac:dyDescent="0.2">
      <c r="A31" s="120">
        <v>31</v>
      </c>
      <c r="B31" s="138" t="s">
        <v>151</v>
      </c>
      <c r="C31" s="138" t="s">
        <v>149</v>
      </c>
      <c r="D31" s="158">
        <v>2682500000</v>
      </c>
      <c r="E31" s="123"/>
      <c r="F31" s="124" t="s">
        <v>240</v>
      </c>
      <c r="G31" s="120" t="s">
        <v>0</v>
      </c>
      <c r="H31" s="125">
        <v>40</v>
      </c>
      <c r="I31" s="126" t="s">
        <v>251</v>
      </c>
      <c r="J31" s="127">
        <v>0.02</v>
      </c>
      <c r="K31" s="128">
        <f t="shared" si="4"/>
        <v>2250</v>
      </c>
      <c r="L31" s="129">
        <f>12500*134</f>
        <v>1675000</v>
      </c>
      <c r="M31" s="129">
        <f t="shared" si="0"/>
        <v>1677250</v>
      </c>
      <c r="N31" s="129">
        <f t="shared" si="3"/>
        <v>67090000</v>
      </c>
      <c r="O31" s="130">
        <v>1.5</v>
      </c>
      <c r="P31" s="131">
        <f t="shared" si="1"/>
        <v>2515875</v>
      </c>
      <c r="Q31" s="131">
        <f t="shared" si="2"/>
        <v>100635000</v>
      </c>
      <c r="R31" s="132" t="s">
        <v>284</v>
      </c>
    </row>
    <row r="32" spans="1:18" s="31" customFormat="1" ht="95.25" customHeight="1" x14ac:dyDescent="0.2">
      <c r="A32" s="120">
        <v>32</v>
      </c>
      <c r="B32" s="138" t="s">
        <v>219</v>
      </c>
      <c r="C32" s="138" t="s">
        <v>149</v>
      </c>
      <c r="D32" s="158">
        <v>2602200000</v>
      </c>
      <c r="E32" s="144"/>
      <c r="F32" s="124" t="s">
        <v>242</v>
      </c>
      <c r="G32" s="120" t="s">
        <v>7</v>
      </c>
      <c r="H32" s="125">
        <v>2</v>
      </c>
      <c r="I32" s="126" t="s">
        <v>252</v>
      </c>
      <c r="J32" s="127">
        <v>2</v>
      </c>
      <c r="K32" s="128">
        <f t="shared" si="4"/>
        <v>225000</v>
      </c>
      <c r="L32" s="129">
        <f>12500*467</f>
        <v>5837500</v>
      </c>
      <c r="M32" s="129">
        <f t="shared" si="0"/>
        <v>6062500</v>
      </c>
      <c r="N32" s="129">
        <f t="shared" si="3"/>
        <v>12125000</v>
      </c>
      <c r="O32" s="130">
        <v>1.7</v>
      </c>
      <c r="P32" s="131">
        <f t="shared" si="1"/>
        <v>10306250</v>
      </c>
      <c r="Q32" s="131">
        <f t="shared" si="2"/>
        <v>20612500</v>
      </c>
      <c r="R32" s="132" t="s">
        <v>284</v>
      </c>
    </row>
    <row r="33" spans="1:18" s="31" customFormat="1" ht="43.5" customHeight="1" x14ac:dyDescent="0.2">
      <c r="A33" s="150"/>
      <c r="B33" s="150" t="s">
        <v>289</v>
      </c>
      <c r="C33" s="151"/>
      <c r="D33" s="162"/>
      <c r="E33" s="150"/>
      <c r="F33" s="124"/>
      <c r="G33" s="150"/>
      <c r="H33" s="150"/>
      <c r="I33" s="152"/>
      <c r="J33" s="153"/>
      <c r="K33" s="154"/>
      <c r="L33" s="154"/>
      <c r="M33" s="154"/>
      <c r="N33" s="154">
        <f>SUM(N9:N32)</f>
        <v>691437000</v>
      </c>
      <c r="O33" s="152"/>
      <c r="P33" s="155"/>
      <c r="Q33" s="155">
        <f>SUM(Q9:Q32)</f>
        <v>1103704100</v>
      </c>
      <c r="R33" s="156"/>
    </row>
    <row r="34" spans="1:18" s="31" customFormat="1" x14ac:dyDescent="0.2">
      <c r="A34" s="109"/>
      <c r="B34" s="109"/>
      <c r="C34" s="110"/>
      <c r="D34" s="110"/>
      <c r="E34" s="109"/>
      <c r="F34" s="110"/>
      <c r="G34" s="109"/>
      <c r="H34" s="109"/>
      <c r="I34" s="36"/>
      <c r="J34" s="111"/>
      <c r="K34" s="50"/>
      <c r="L34" s="47"/>
      <c r="M34" s="47"/>
      <c r="N34" s="47"/>
      <c r="O34" s="52"/>
      <c r="P34" s="60"/>
      <c r="Q34" s="60"/>
      <c r="R34" s="56"/>
    </row>
    <row r="35" spans="1:18" s="31" customFormat="1" x14ac:dyDescent="0.2">
      <c r="A35" s="109"/>
      <c r="B35" s="109"/>
      <c r="C35" s="110"/>
      <c r="D35" s="110"/>
      <c r="E35" s="109"/>
      <c r="F35" s="110"/>
      <c r="G35" s="109"/>
      <c r="H35" s="109"/>
      <c r="I35" s="36"/>
      <c r="J35" s="111"/>
      <c r="K35" s="50"/>
      <c r="L35" s="47"/>
      <c r="M35" s="47"/>
      <c r="N35" s="47"/>
      <c r="O35" s="52"/>
      <c r="P35" s="60"/>
      <c r="Q35" s="60"/>
      <c r="R35" s="56"/>
    </row>
    <row r="36" spans="1:18" x14ac:dyDescent="0.2">
      <c r="Q36" s="62">
        <f>Q33-N33</f>
        <v>412267100</v>
      </c>
    </row>
    <row r="45" spans="1:18" ht="13.5" thickBot="1" x14ac:dyDescent="0.25">
      <c r="D45" s="16"/>
      <c r="E45" s="25"/>
    </row>
  </sheetData>
  <mergeCells count="12">
    <mergeCell ref="P7:P8"/>
    <mergeCell ref="Q7:Q8"/>
    <mergeCell ref="R7:R8"/>
    <mergeCell ref="D1:H1"/>
    <mergeCell ref="A2:H2"/>
    <mergeCell ref="A7:A8"/>
    <mergeCell ref="B7:B8"/>
    <mergeCell ref="C7:C8"/>
    <mergeCell ref="D7:D8"/>
    <mergeCell ref="F7:F8"/>
    <mergeCell ref="G7:G8"/>
    <mergeCell ref="H7:H8"/>
  </mergeCells>
  <pageMargins left="0.7" right="0.7" top="0.75" bottom="0.75" header="0.3" footer="0.3"/>
  <pageSetup paperSize="8" scale="74" fitToHeight="0"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7</vt:i4>
      </vt:variant>
    </vt:vector>
  </HeadingPairs>
  <TitlesOfParts>
    <vt:vector size="7" baseType="lpstr">
      <vt:lpstr>Лист2</vt:lpstr>
      <vt:lpstr>Шкаф Телеком</vt:lpstr>
      <vt:lpstr>ЗИП ВВ и ХХ (2)</vt:lpstr>
      <vt:lpstr>ЗИП ВВ и ХХ</vt:lpstr>
      <vt:lpstr>Лист1</vt:lpstr>
      <vt:lpstr>Диспетчерская</vt:lpstr>
      <vt:lpstr>Диспетчерская (2)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Султанов Азиз Саиджонович</dc:creator>
  <cp:lastModifiedBy>Guzarov, Jamshid Q.</cp:lastModifiedBy>
  <cp:lastPrinted>2023-12-11T14:01:38Z</cp:lastPrinted>
  <dcterms:created xsi:type="dcterms:W3CDTF">2021-02-01T09:20:36Z</dcterms:created>
  <dcterms:modified xsi:type="dcterms:W3CDTF">2023-12-11T14:02:11Z</dcterms:modified>
</cp:coreProperties>
</file>